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elarveosakond\oma\Eelarve\2023 ea seadus\Eelarved\"/>
    </mc:Choice>
  </mc:AlternateContent>
  <xr:revisionPtr revIDLastSave="0" documentId="13_ncr:1_{E36A4DC8-68F1-4A89-A852-A624A160A12E}" xr6:coauthVersionLast="47" xr6:coauthVersionMax="47" xr10:uidLastSave="{00000000-0000-0000-0000-000000000000}"/>
  <bookViews>
    <workbookView xWindow="-108" yWindow="-108" windowWidth="23256" windowHeight="12576" xr2:uid="{05346B0E-B177-47DE-A134-491B3EF6CB2E}"/>
  </bookViews>
  <sheets>
    <sheet name="Lisa 4 TTJA" sheetId="1" r:id="rId1"/>
  </sheets>
  <definedNames>
    <definedName name="_xlnm._FilterDatabase" localSheetId="0" hidden="1">'Lisa 4 TTJA'!$A$13:$I$82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9" i="1" l="1"/>
  <c r="K79" i="1"/>
  <c r="L79" i="1"/>
  <c r="J71" i="1"/>
  <c r="J70" i="1" s="1"/>
  <c r="J69" i="1" s="1"/>
  <c r="K71" i="1"/>
  <c r="K70" i="1" s="1"/>
  <c r="K69" i="1" s="1"/>
  <c r="L71" i="1"/>
  <c r="L70" i="1" s="1"/>
  <c r="L69" i="1" s="1"/>
  <c r="J62" i="1"/>
  <c r="J61" i="1" s="1"/>
  <c r="K62" i="1"/>
  <c r="K61" i="1" s="1"/>
  <c r="L62" i="1"/>
  <c r="L61" i="1" s="1"/>
  <c r="J57" i="1"/>
  <c r="J56" i="1" s="1"/>
  <c r="K57" i="1"/>
  <c r="K56" i="1" s="1"/>
  <c r="L57" i="1"/>
  <c r="L56" i="1" s="1"/>
  <c r="J37" i="1"/>
  <c r="K37" i="1"/>
  <c r="L37" i="1"/>
  <c r="J32" i="1"/>
  <c r="K32" i="1"/>
  <c r="L32" i="1"/>
  <c r="H32" i="1"/>
  <c r="I32" i="1"/>
  <c r="G32" i="1"/>
  <c r="L55" i="1" l="1"/>
  <c r="K55" i="1"/>
  <c r="J55" i="1"/>
  <c r="L31" i="1"/>
  <c r="L30" i="1" s="1"/>
  <c r="K31" i="1"/>
  <c r="K30" i="1" s="1"/>
  <c r="J31" i="1"/>
  <c r="J30" i="1" s="1"/>
  <c r="M35" i="1"/>
  <c r="M36" i="1"/>
  <c r="M41" i="1"/>
  <c r="M46" i="1"/>
  <c r="M53" i="1"/>
  <c r="J16" i="1"/>
  <c r="K16" i="1"/>
  <c r="L16" i="1"/>
  <c r="J6" i="1"/>
  <c r="J7" i="1" s="1"/>
  <c r="K6" i="1"/>
  <c r="K7" i="1" s="1"/>
  <c r="J8" i="1"/>
  <c r="K8" i="1"/>
  <c r="J9" i="1"/>
  <c r="K9" i="1"/>
  <c r="J10" i="1"/>
  <c r="K10" i="1"/>
  <c r="J11" i="1"/>
  <c r="K11" i="1"/>
  <c r="L6" i="1"/>
  <c r="L7" i="1" s="1"/>
  <c r="L8" i="1"/>
  <c r="L9" i="1"/>
  <c r="L10" i="1"/>
  <c r="L11" i="1"/>
  <c r="I17" i="1"/>
  <c r="M17" i="1" s="1"/>
  <c r="K12" i="1" l="1"/>
  <c r="J12" i="1"/>
  <c r="L12" i="1"/>
  <c r="I39" i="1" l="1"/>
  <c r="M39" i="1" s="1"/>
  <c r="I40" i="1"/>
  <c r="M40" i="1" s="1"/>
  <c r="I42" i="1"/>
  <c r="M42" i="1" s="1"/>
  <c r="I43" i="1"/>
  <c r="M43" i="1" s="1"/>
  <c r="I44" i="1"/>
  <c r="M44" i="1" s="1"/>
  <c r="I45" i="1"/>
  <c r="M45" i="1" s="1"/>
  <c r="I47" i="1"/>
  <c r="M47" i="1" s="1"/>
  <c r="I48" i="1"/>
  <c r="M48" i="1" s="1"/>
  <c r="I49" i="1"/>
  <c r="M49" i="1" s="1"/>
  <c r="I50" i="1"/>
  <c r="M50" i="1" s="1"/>
  <c r="I51" i="1"/>
  <c r="M51" i="1" s="1"/>
  <c r="I52" i="1"/>
  <c r="M52" i="1" s="1"/>
  <c r="I54" i="1"/>
  <c r="M54" i="1" s="1"/>
  <c r="I65" i="1"/>
  <c r="M65" i="1" s="1"/>
  <c r="I34" i="1"/>
  <c r="M34" i="1" s="1"/>
  <c r="I81" i="1"/>
  <c r="M81" i="1" s="1"/>
  <c r="I82" i="1"/>
  <c r="M82" i="1" s="1"/>
  <c r="I80" i="1"/>
  <c r="M80" i="1" s="1"/>
  <c r="H79" i="1"/>
  <c r="I73" i="1"/>
  <c r="M73" i="1" s="1"/>
  <c r="I74" i="1"/>
  <c r="M74" i="1" s="1"/>
  <c r="I75" i="1"/>
  <c r="M75" i="1" s="1"/>
  <c r="I76" i="1"/>
  <c r="M76" i="1" s="1"/>
  <c r="I77" i="1"/>
  <c r="M77" i="1" s="1"/>
  <c r="I78" i="1"/>
  <c r="M78" i="1" s="1"/>
  <c r="I72" i="1"/>
  <c r="M72" i="1" s="1"/>
  <c r="H71" i="1"/>
  <c r="H70" i="1" s="1"/>
  <c r="H69" i="1" s="1"/>
  <c r="I64" i="1"/>
  <c r="M64" i="1" s="1"/>
  <c r="I66" i="1"/>
  <c r="M66" i="1" s="1"/>
  <c r="I67" i="1"/>
  <c r="M67" i="1" s="1"/>
  <c r="I68" i="1"/>
  <c r="M68" i="1" s="1"/>
  <c r="I63" i="1"/>
  <c r="M63" i="1" s="1"/>
  <c r="H62" i="1"/>
  <c r="H61" i="1" s="1"/>
  <c r="I59" i="1"/>
  <c r="M59" i="1" s="1"/>
  <c r="I60" i="1"/>
  <c r="M60" i="1" s="1"/>
  <c r="I58" i="1"/>
  <c r="M58" i="1" s="1"/>
  <c r="H57" i="1"/>
  <c r="H56" i="1" s="1"/>
  <c r="I38" i="1"/>
  <c r="M38" i="1" s="1"/>
  <c r="M37" i="1" s="1"/>
  <c r="H37" i="1"/>
  <c r="I33" i="1"/>
  <c r="I18" i="1"/>
  <c r="M18" i="1" s="1"/>
  <c r="I19" i="1"/>
  <c r="M19" i="1" s="1"/>
  <c r="I20" i="1"/>
  <c r="M20" i="1" s="1"/>
  <c r="I21" i="1"/>
  <c r="M21" i="1" s="1"/>
  <c r="I22" i="1"/>
  <c r="M22" i="1" s="1"/>
  <c r="I23" i="1"/>
  <c r="M23" i="1" s="1"/>
  <c r="I24" i="1"/>
  <c r="M24" i="1" s="1"/>
  <c r="I25" i="1"/>
  <c r="M25" i="1" s="1"/>
  <c r="I26" i="1"/>
  <c r="M26" i="1" s="1"/>
  <c r="I27" i="1"/>
  <c r="M27" i="1" s="1"/>
  <c r="I28" i="1"/>
  <c r="M28" i="1" s="1"/>
  <c r="I29" i="1"/>
  <c r="M29" i="1" s="1"/>
  <c r="H16" i="1"/>
  <c r="H6" i="1"/>
  <c r="H7" i="1" s="1"/>
  <c r="H8" i="1"/>
  <c r="H9" i="1"/>
  <c r="H10" i="1"/>
  <c r="H11" i="1"/>
  <c r="G79" i="1"/>
  <c r="G71" i="1"/>
  <c r="G70" i="1" s="1"/>
  <c r="G69" i="1" s="1"/>
  <c r="G62" i="1"/>
  <c r="G61" i="1" s="1"/>
  <c r="G57" i="1"/>
  <c r="G56" i="1" s="1"/>
  <c r="G37" i="1"/>
  <c r="G16" i="1"/>
  <c r="G11" i="1"/>
  <c r="G10" i="1"/>
  <c r="G9" i="1"/>
  <c r="G8" i="1"/>
  <c r="G6" i="1"/>
  <c r="G7" i="1" s="1"/>
  <c r="M79" i="1" l="1"/>
  <c r="M62" i="1"/>
  <c r="M61" i="1" s="1"/>
  <c r="M57" i="1"/>
  <c r="M56" i="1" s="1"/>
  <c r="M71" i="1"/>
  <c r="M70" i="1" s="1"/>
  <c r="M69" i="1" s="1"/>
  <c r="I8" i="1"/>
  <c r="M33" i="1"/>
  <c r="M32" i="1" s="1"/>
  <c r="M31" i="1" s="1"/>
  <c r="M30" i="1" s="1"/>
  <c r="M16" i="1"/>
  <c r="M9" i="1"/>
  <c r="M10" i="1"/>
  <c r="M6" i="1"/>
  <c r="M7" i="1" s="1"/>
  <c r="M11" i="1"/>
  <c r="I11" i="1"/>
  <c r="I9" i="1"/>
  <c r="I10" i="1"/>
  <c r="H55" i="1"/>
  <c r="H12" i="1"/>
  <c r="I37" i="1"/>
  <c r="H31" i="1"/>
  <c r="H30" i="1" s="1"/>
  <c r="I71" i="1"/>
  <c r="I70" i="1" s="1"/>
  <c r="I69" i="1" s="1"/>
  <c r="G12" i="1"/>
  <c r="I62" i="1"/>
  <c r="I61" i="1" s="1"/>
  <c r="I16" i="1"/>
  <c r="I79" i="1"/>
  <c r="G31" i="1"/>
  <c r="G30" i="1" s="1"/>
  <c r="I6" i="1"/>
  <c r="I7" i="1" s="1"/>
  <c r="G55" i="1"/>
  <c r="I57" i="1"/>
  <c r="I56" i="1" s="1"/>
  <c r="M55" i="1" l="1"/>
  <c r="M8" i="1"/>
  <c r="M12" i="1" s="1"/>
  <c r="I12" i="1"/>
  <c r="I55" i="1"/>
  <c r="I31" i="1"/>
  <c r="I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tc={A417488B-807D-4633-A1CC-37D8E8927A97}</author>
    <author>tc={EBA22AFE-201A-4682-8989-C73C659C1F4C}</author>
  </authors>
  <commentList>
    <comment ref="G25" authorId="0" shapeId="0" xr:uid="{A417488B-807D-4633-A1CC-37D8E8927A97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Kasutamisõiguse tasu konto nr 323710</t>
      </text>
    </comment>
    <comment ref="G27" authorId="1" shapeId="0" xr:uid="{EBA22AFE-201A-4682-8989-C73C659C1F4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Konto 3888</t>
      </text>
    </comment>
  </commentList>
</comments>
</file>

<file path=xl/sharedStrings.xml><?xml version="1.0" encoding="utf-8"?>
<sst xmlns="http://schemas.openxmlformats.org/spreadsheetml/2006/main" count="260" uniqueCount="103">
  <si>
    <t>Lisa 4</t>
  </si>
  <si>
    <t>Tarbijakaitse ja Tehnilise Järelevalve Amet</t>
  </si>
  <si>
    <t>Tulud</t>
  </si>
  <si>
    <t>Tulud kokku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</si>
  <si>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</si>
  <si>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</si>
  <si>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</si>
  <si>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</si>
  <si>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</si>
  <si>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</si>
  <si>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</si>
  <si>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</si>
  <si>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</si>
  <si>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</si>
  <si>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</si>
  <si>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Kinnitatud eelarve 2023</t>
  </si>
  <si>
    <t>Lõplik eelarve 2023</t>
  </si>
  <si>
    <t>Stsenaarium asutuse kulumudelis</t>
  </si>
  <si>
    <t>EELARVE</t>
  </si>
  <si>
    <t/>
  </si>
  <si>
    <t>Periood asutuse kulumudelis</t>
  </si>
  <si>
    <t>TULUD KOKKU</t>
  </si>
  <si>
    <t>XX010000</t>
  </si>
  <si>
    <t>Programmide ülene</t>
  </si>
  <si>
    <t>10</t>
  </si>
  <si>
    <t>Majandustegevuse registri toimingute riigilõiv</t>
  </si>
  <si>
    <t>Riigilõiv kasutusloa väljastamise eest</t>
  </si>
  <si>
    <t>Kutsekvalifikatsiooni tunnustamise taotluse läbivaatamise riigilõiv</t>
  </si>
  <si>
    <t>Lõhkematerjaliseaduse alusel teostatavate toimingute riigilõiv</t>
  </si>
  <si>
    <t>Raudteeseaduse alusel teostatavate toimingute riigilõiv</t>
  </si>
  <si>
    <t>Riiklike tegevuslitsentside ja tegevuslubade väljastamise ja pikendamise riigilõiv</t>
  </si>
  <si>
    <t>Elektroonilise side seaduse alusel teostatavate toimingute riigilõiv</t>
  </si>
  <si>
    <t>Muud riigilõivud</t>
  </si>
  <si>
    <t>Tulu sageduslubade müügist</t>
  </si>
  <si>
    <t>Trahvid ja muud varalised karistused</t>
  </si>
  <si>
    <t>Sunniraha ja tulud asendustäitmisest</t>
  </si>
  <si>
    <t>40</t>
  </si>
  <si>
    <t>Saadud välistoetused</t>
  </si>
  <si>
    <t>44</t>
  </si>
  <si>
    <t>Omatulu muudelt majandusaladelt</t>
  </si>
  <si>
    <t>PROGRAMM  DIGIÜHISKOND</t>
  </si>
  <si>
    <t>INVESTEERINGUD KOKKU</t>
  </si>
  <si>
    <t>IYDA0000</t>
  </si>
  <si>
    <t>Investeeringud digiühiskonda</t>
  </si>
  <si>
    <t>IN002000</t>
  </si>
  <si>
    <t>IT investeeringud</t>
  </si>
  <si>
    <t>KULUD KOKKU</t>
  </si>
  <si>
    <t>IYDA0102</t>
  </si>
  <si>
    <t>Digiriigi alusbaasi kindlustamine</t>
  </si>
  <si>
    <t>20</t>
  </si>
  <si>
    <t>SE000028</t>
  </si>
  <si>
    <t>Vahendid RKASile</t>
  </si>
  <si>
    <t>60</t>
  </si>
  <si>
    <t>IYDA0203</t>
  </si>
  <si>
    <t>Küberturvalisuse tagamine</t>
  </si>
  <si>
    <t>IYDA0301</t>
  </si>
  <si>
    <t>Õigusruumi tagamine</t>
  </si>
  <si>
    <t>IN070067</t>
  </si>
  <si>
    <t>Lairiba jaotusvõrgu ehitamine</t>
  </si>
  <si>
    <t>IN070099</t>
  </si>
  <si>
    <t>Viimase miili kogukonna meede</t>
  </si>
  <si>
    <t>PROGRAMM  EHITUS</t>
  </si>
  <si>
    <t>TIEH0102</t>
  </si>
  <si>
    <t>Ehitatud keskkonna ja ehitusvaldkonna kvaliteedi arendamine</t>
  </si>
  <si>
    <t>PROGRAMM  ETTEVÕTLUSKESKKOND</t>
  </si>
  <si>
    <t>TIEK0101</t>
  </si>
  <si>
    <t>Ettevõtluse arendamise soodustamine</t>
  </si>
  <si>
    <t>TULEMUSVALDKOND  TRANSPORT</t>
  </si>
  <si>
    <t>PROGRAMM  TRANSPORDI  KONKURENTSIVÕIME  JA  LIIKUVUS</t>
  </si>
  <si>
    <t>TRTR0301</t>
  </si>
  <si>
    <t>Raudteetransporditaristu arendamine ja korrashoid</t>
  </si>
  <si>
    <t>TRTR0306</t>
  </si>
  <si>
    <t>Ohutu ja säästlik transpordisüsteem</t>
  </si>
  <si>
    <t>KÄIBEMAKS  KOKKU</t>
  </si>
  <si>
    <t>EELARVE_ULE</t>
  </si>
  <si>
    <t>2023_01</t>
  </si>
  <si>
    <t>IN002080</t>
  </si>
  <si>
    <t>2022 LEA IT investeeringud</t>
  </si>
  <si>
    <t>SR070135</t>
  </si>
  <si>
    <t>IT vajaku kompenseerimine (2)</t>
  </si>
  <si>
    <t>SE000080</t>
  </si>
  <si>
    <t>2022 LEA</t>
  </si>
  <si>
    <t>VR070194</t>
  </si>
  <si>
    <t>UA sõjast tulenevad sanktsioonid</t>
  </si>
  <si>
    <t>Kulud - investeeringutoetus</t>
  </si>
  <si>
    <t>2022. a-st erak ülek vahendid MKMi 23.01.2023 KK nr 4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</si>
  <si>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</si>
  <si>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>TULEMUSVALDKOND  DIGIÜHISKOND</t>
  </si>
  <si>
    <t>TULEMUSVALDKOND  TEADUS-  JA  ARENDUSTEGEVUS  NING  ETTEVÕTLUS</t>
  </si>
  <si>
    <t>2023 RE seaduse muudatus (I pa)</t>
  </si>
  <si>
    <t>SEADUSE_ MUUDATUS</t>
  </si>
  <si>
    <t>2023_08</t>
  </si>
  <si>
    <t>RaM 03.04.2023 kk nr 77</t>
  </si>
  <si>
    <t>2022. a-st ülek vahendid MKMi 22.06.2023 KK nr 119</t>
  </si>
  <si>
    <t>RESERV</t>
  </si>
  <si>
    <t>EELARVE_ ULE</t>
  </si>
  <si>
    <t>2023_04</t>
  </si>
  <si>
    <t>2023_05</t>
  </si>
  <si>
    <t>SR070077</t>
  </si>
  <si>
    <t>IT vajaku kompenseerimine 4</t>
  </si>
  <si>
    <t>SR07A064</t>
  </si>
  <si>
    <t>IT vajaku kompenseerimine</t>
  </si>
  <si>
    <t>ettevõtlus- ja infotehnoloogiaministri ning majandus- ja taristuministri käskkirja "Majandus- ja Kommunikatsiooniministeeriumi ja tema valitsemisala asutuste 2023. a eelarvete kinnitamine"  juurde (muudetud sõnastuses)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</si>
</sst>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Calibri"/>
      <family val="2"/>
      <scheme val="minor"/>
    </font>
    <font>
      <b/>
      <sz val="9"/>
      <color indexed="8"/>
      <name val="Times New Roman"/>
      <family val="1"/>
      <charset val="186"/>
    </font>
    <font>
      <sz val="8"/>
      <name val="Calibri"/>
      <family val="2"/>
      <scheme val="minor"/>
    </font>
    <font>
      <i/>
      <sz val="9"/>
      <name val="Times New Roman"/>
      <family val="1"/>
      <charset val="186"/>
    </font>
    <font>
      <b/>
      <sz val="9.5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5" fillId="0" borderId="0" xfId="1" applyFont="1"/>
    <xf numFmtId="3" fontId="6" fillId="0" borderId="0" xfId="1" applyNumberFormat="1" applyFont="1" applyAlignment="1">
      <alignment horizontal="right" wrapText="1"/>
    </xf>
    <xf numFmtId="3" fontId="7" fillId="0" borderId="0" xfId="1" applyNumberFormat="1" applyFont="1" applyAlignment="1" applyProtection="1">
      <alignment horizontal="right"/>
      <protection hidden="1"/>
    </xf>
    <xf numFmtId="3" fontId="8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horizontal="right" wrapText="1"/>
    </xf>
    <xf numFmtId="49" fontId="6" fillId="0" borderId="0" xfId="1" applyNumberFormat="1" applyFont="1" applyAlignment="1">
      <alignment horizontal="right"/>
    </xf>
    <xf numFmtId="3" fontId="9" fillId="0" borderId="0" xfId="1" applyNumberFormat="1" applyFont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/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right" vertical="center" wrapText="1"/>
    </xf>
    <xf numFmtId="3" fontId="1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1" fillId="2" borderId="1" xfId="2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14" fillId="0" borderId="1" xfId="1" applyFont="1" applyBorder="1"/>
    <xf numFmtId="3" fontId="14" fillId="0" borderId="1" xfId="1" applyNumberFormat="1" applyFont="1" applyBorder="1"/>
    <xf numFmtId="0" fontId="15" fillId="0" borderId="0" xfId="0" applyFont="1"/>
    <xf numFmtId="0" fontId="15" fillId="0" borderId="1" xfId="0" applyFont="1" applyBorder="1"/>
    <xf numFmtId="0" fontId="14" fillId="0" borderId="1" xfId="0" applyFont="1" applyBorder="1"/>
    <xf numFmtId="3" fontId="14" fillId="0" borderId="1" xfId="0" applyNumberFormat="1" applyFont="1" applyBorder="1"/>
    <xf numFmtId="0" fontId="15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1" applyFont="1" applyBorder="1" applyAlignment="1">
      <alignment vertical="center" wrapText="1"/>
    </xf>
    <xf numFmtId="3" fontId="14" fillId="0" borderId="1" xfId="1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3" fontId="14" fillId="0" borderId="1" xfId="0" applyNumberFormat="1" applyFont="1" applyBorder="1" applyAlignment="1">
      <alignment vertical="center"/>
    </xf>
    <xf numFmtId="0" fontId="13" fillId="0" borderId="1" xfId="2" applyFont="1" applyBorder="1" applyAlignment="1">
      <alignment horizontal="left"/>
    </xf>
    <xf numFmtId="0" fontId="5" fillId="0" borderId="1" xfId="2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4" fillId="0" borderId="1" xfId="1" applyFont="1" applyBorder="1" applyAlignment="1">
      <alignment wrapText="1"/>
    </xf>
    <xf numFmtId="3" fontId="2" fillId="0" borderId="1" xfId="0" applyNumberFormat="1" applyFont="1" applyBorder="1"/>
    <xf numFmtId="0" fontId="0" fillId="3" borderId="1" xfId="0" applyFill="1" applyBorder="1"/>
    <xf numFmtId="3" fontId="3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0" fontId="0" fillId="2" borderId="1" xfId="0" applyFill="1" applyBorder="1"/>
    <xf numFmtId="3" fontId="3" fillId="2" borderId="1" xfId="0" applyNumberFormat="1" applyFont="1" applyFill="1" applyBorder="1"/>
    <xf numFmtId="0" fontId="16" fillId="2" borderId="1" xfId="0" applyFont="1" applyFill="1" applyBorder="1" applyAlignment="1">
      <alignment horizontal="left"/>
    </xf>
    <xf numFmtId="0" fontId="0" fillId="0" borderId="0" xfId="0" applyAlignment="1">
      <alignment vertical="center"/>
    </xf>
    <xf numFmtId="3" fontId="3" fillId="2" borderId="5" xfId="0" applyNumberFormat="1" applyFont="1" applyFill="1" applyBorder="1"/>
    <xf numFmtId="0" fontId="2" fillId="0" borderId="5" xfId="0" applyFont="1" applyBorder="1" applyAlignment="1">
      <alignment vertical="center" wrapText="1"/>
    </xf>
    <xf numFmtId="0" fontId="16" fillId="2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4" fontId="5" fillId="3" borderId="1" xfId="2" applyNumberFormat="1" applyFont="1" applyFill="1" applyBorder="1" applyAlignment="1">
      <alignment horizontal="left" vertical="center" wrapText="1"/>
    </xf>
    <xf numFmtId="4" fontId="18" fillId="0" borderId="1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" fontId="19" fillId="3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left"/>
    </xf>
    <xf numFmtId="49" fontId="14" fillId="4" borderId="6" xfId="0" applyNumberFormat="1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13" fillId="2" borderId="1" xfId="2" applyFont="1" applyFill="1" applyBorder="1" applyAlignment="1">
      <alignment horizontal="left"/>
    </xf>
    <xf numFmtId="0" fontId="16" fillId="3" borderId="2" xfId="0" applyFont="1" applyFill="1" applyBorder="1" applyAlignment="1">
      <alignment horizontal="left"/>
    </xf>
    <xf numFmtId="0" fontId="16" fillId="3" borderId="3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13" fillId="3" borderId="1" xfId="1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/>
    </xf>
  </cellXfs>
  <cellStyles count="3">
    <cellStyle name="Normaallaad" xfId="0" builtinId="0"/>
    <cellStyle name="Normaallaad 2" xfId="1" xr:uid="{5B278C98-12C0-4749-BC09-1BD921F29625}"/>
    <cellStyle name="Normaallaad 4" xfId="2" xr:uid="{FF2256EE-252E-4964-B835-AAAF649D75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rista Fazijev" id="{3E53E58B-F4B9-4851-8863-79C4EA0E411D}" userId="S::krista.fazijev@mkm.ee::87d024f3-374d-4c61-833f-1dd39a9c49f4" providerId="AD"/>
</personList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5" dT="2022-12-29T14:33:31.16" personId="{3E53E58B-F4B9-4851-8863-79C4EA0E411D}" id="{A417488B-807D-4633-A1CC-37D8E8927A97}">
    <text>Kasutamisõiguse tasu konto nr 323710</text>
  </threadedComment>
  <threadedComment ref="G27" dT="2022-12-29T14:32:52.12" personId="{3E53E58B-F4B9-4851-8863-79C4EA0E411D}" id="{EBA22AFE-201A-4682-8989-C73C659C1F4C}">
    <text>Konto 3888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6E59-DB5E-41CB-BD2D-1C70DBC9B77F}">
  <sheetPr>
    <pageSetUpPr fitToPage="1"/>
  </sheetPr>
  <dimension ref="A1:M86"/>
  <sheetViews>
    <sheetView tabSelected="1" zoomScale="90" zoomScaleNormal="90" workbookViewId="0">
      <selection activeCell="I5" sqref="I5"/>
    </sheetView>
  </sheetViews>
  <sheetFormatPr defaultRowHeight="14.4" outlineLevelCol="1" x14ac:dyDescent="0.3"/>
  <cols>
    <col min="1" max="1" width="10.88671875" customWidth="1"/>
    <col min="2" max="2" width="21.5546875" customWidth="1"/>
    <col min="3" max="3" width="7.44140625" style="4" customWidth="1"/>
    <col min="4" max="4" width="9.44140625" customWidth="1"/>
    <col min="5" max="5" width="24.88671875" customWidth="1"/>
    <col min="6" max="6" width="36" customWidth="1"/>
    <col min="7" max="7" width="13.5546875" hidden="1" customWidth="1" outlineLevel="1"/>
    <col min="8" max="8" width="15" hidden="1" customWidth="1" outlineLevel="1"/>
    <col min="9" max="9" width="12" customWidth="1" collapsed="1"/>
    <col min="10" max="10" width="12" customWidth="1"/>
    <col min="11" max="11" width="13.88671875" customWidth="1"/>
    <col min="12" max="12" width="11.88671875" customWidth="1"/>
    <col min="13" max="13" width="12" customWidth="1"/>
  </cols>
  <sheetData>
    <row r="1" spans="1:13" x14ac:dyDescent="0.3">
      <c r="C1" s="1"/>
      <c r="D1" s="2"/>
      <c r="E1" s="2"/>
      <c r="F1" s="2"/>
      <c r="M1" s="3" t="s">
        <v>0</v>
      </c>
    </row>
    <row r="2" spans="1:13" ht="14.4" customHeight="1" x14ac:dyDescent="0.3">
      <c r="E2" s="62"/>
      <c r="F2" s="72" t="s">
        <v>102</v>
      </c>
      <c r="G2" s="72"/>
      <c r="H2" s="72"/>
      <c r="I2" s="72"/>
      <c r="J2" s="72"/>
      <c r="K2" s="72"/>
      <c r="L2" s="72"/>
      <c r="M2" s="72"/>
    </row>
    <row r="3" spans="1:13" x14ac:dyDescent="0.3">
      <c r="C3" s="5"/>
      <c r="D3" s="62"/>
      <c r="E3" s="62"/>
      <c r="F3" s="72"/>
      <c r="G3" s="72"/>
      <c r="H3" s="72"/>
      <c r="I3" s="72"/>
      <c r="J3" s="72"/>
      <c r="K3" s="72"/>
      <c r="L3" s="72"/>
      <c r="M3" s="72"/>
    </row>
    <row r="4" spans="1:13" x14ac:dyDescent="0.3">
      <c r="C4" s="6"/>
      <c r="D4" s="6"/>
      <c r="E4" s="6"/>
      <c r="F4" s="6"/>
      <c r="G4" s="6"/>
      <c r="H4" s="6"/>
    </row>
    <row r="5" spans="1:13" x14ac:dyDescent="0.3">
      <c r="A5" s="7" t="s">
        <v>1</v>
      </c>
    </row>
    <row r="6" spans="1:13" x14ac:dyDescent="0.3">
      <c r="A6" s="7"/>
      <c r="F6" s="8" t="s">
        <v>2</v>
      </c>
      <c r="G6" s="9">
        <f>+SUBTOTAL(9, G17:G29)</f>
        <v>19645547</v>
      </c>
      <c r="H6" s="9">
        <f>+SUBTOTAL(9, H17:H29)</f>
        <v>0</v>
      </c>
      <c r="I6" s="9">
        <f>+SUBTOTAL(9, I17:I29)</f>
        <v>19645547</v>
      </c>
      <c r="J6" s="9">
        <f t="shared" ref="J6:K6" si="0">+SUBTOTAL(9, J17:J29)</f>
        <v>0</v>
      </c>
      <c r="K6" s="9">
        <f t="shared" si="0"/>
        <v>0</v>
      </c>
      <c r="L6" s="9">
        <f t="shared" ref="L6:M6" si="1">+SUBTOTAL(9, L17:L29)</f>
        <v>0</v>
      </c>
      <c r="M6" s="9">
        <f t="shared" si="1"/>
        <v>19645547</v>
      </c>
    </row>
    <row r="7" spans="1:13" x14ac:dyDescent="0.3">
      <c r="A7" s="7"/>
      <c r="F7" s="10" t="s">
        <v>3</v>
      </c>
      <c r="G7" s="11">
        <f>SUM(G6)</f>
        <v>19645547</v>
      </c>
      <c r="H7" s="11">
        <f>SUM(H6)</f>
        <v>0</v>
      </c>
      <c r="I7" s="11">
        <f t="shared" ref="I7:M7" si="2">SUM(I6)</f>
        <v>19645547</v>
      </c>
      <c r="J7" s="11">
        <f t="shared" ref="J7:K7" si="3">SUM(J6)</f>
        <v>0</v>
      </c>
      <c r="K7" s="11">
        <f t="shared" si="3"/>
        <v>0</v>
      </c>
      <c r="L7" s="11">
        <f t="shared" si="2"/>
        <v>0</v>
      </c>
      <c r="M7" s="11">
        <f t="shared" si="2"/>
        <v>19645547</v>
      </c>
    </row>
    <row r="8" spans="1:13" x14ac:dyDescent="0.3">
      <c r="A8" s="7"/>
      <c r="F8" s="12" t="s">
        <v>4</v>
      </c>
      <c r="G8" s="9">
        <f>SUMIF($F$33:$F$78,"Investeeringud*",G$33:G$78)</f>
        <v>-225000</v>
      </c>
      <c r="H8" s="9">
        <f>SUMIF($F$33:$F$78,"Investeeringud*",H$33:H$78)</f>
        <v>-978330</v>
      </c>
      <c r="I8" s="9">
        <f>SUMIF($F$33:$F$78,"Investeeringud*",I$33:I$78)</f>
        <v>-1203330</v>
      </c>
      <c r="J8" s="9">
        <f t="shared" ref="J8:K8" si="4">SUMIF($F$33:$F$78,"Investeeringud*",J$33:J$78)</f>
        <v>0</v>
      </c>
      <c r="K8" s="9">
        <f t="shared" si="4"/>
        <v>-693.39000000000669</v>
      </c>
      <c r="L8" s="9">
        <f t="shared" ref="L8:M8" si="5">SUMIF($F$33:$F$78,"Investeeringud*",L$33:L$78)</f>
        <v>0</v>
      </c>
      <c r="M8" s="9">
        <f t="shared" si="5"/>
        <v>-1204023.3899999999</v>
      </c>
    </row>
    <row r="9" spans="1:13" x14ac:dyDescent="0.3">
      <c r="A9" s="7"/>
      <c r="F9" s="12" t="s">
        <v>5</v>
      </c>
      <c r="G9" s="9">
        <f>SUMIF($F$38:$F$78,"Kulud*",G$38:G$78)</f>
        <v>-13434195.269949997</v>
      </c>
      <c r="H9" s="9">
        <f>SUMIF($F$38:$F$78,"Kulud*",H$38:H$78)</f>
        <v>-335115</v>
      </c>
      <c r="I9" s="9">
        <f>SUMIF($F$38:$F$78,"Kulud*",I$38:I$78)</f>
        <v>-13769310.269949997</v>
      </c>
      <c r="J9" s="9">
        <f t="shared" ref="J9:K9" si="6">SUMIF($F$38:$F$78,"Kulud*",J$38:J$78)</f>
        <v>-124420</v>
      </c>
      <c r="K9" s="9">
        <f t="shared" si="6"/>
        <v>-6195549.0527286688</v>
      </c>
      <c r="L9" s="9">
        <f t="shared" ref="L9:M9" si="7">SUMIF($F$38:$F$78,"Kulud*",L$38:L$78)</f>
        <v>-32999.999970000019</v>
      </c>
      <c r="M9" s="9">
        <f t="shared" si="7"/>
        <v>-20122279.322648667</v>
      </c>
    </row>
    <row r="10" spans="1:13" x14ac:dyDescent="0.3">
      <c r="A10" s="7"/>
      <c r="F10" s="8" t="s">
        <v>6</v>
      </c>
      <c r="G10" s="9">
        <f>SUMIF($F$38:$F$78,"Põhivara kulum*",G$38:G$78)</f>
        <v>-305976.00000000012</v>
      </c>
      <c r="H10" s="9">
        <f>SUMIF($F$38:$F$78,"Põhivara kulum*",H$38:H$78)</f>
        <v>0</v>
      </c>
      <c r="I10" s="9">
        <f>SUMIF($F$38:$F$78,"Põhivara kulum*",I$38:I$78)</f>
        <v>-305976.00000000012</v>
      </c>
      <c r="J10" s="9">
        <f t="shared" ref="J10:K10" si="8">SUMIF($F$38:$F$78,"Põhivara kulum*",J$38:J$78)</f>
        <v>0</v>
      </c>
      <c r="K10" s="9">
        <f t="shared" si="8"/>
        <v>0</v>
      </c>
      <c r="L10" s="9">
        <f t="shared" ref="L10:M10" si="9">SUMIF($F$38:$F$78,"Põhivara kulum*",L$38:L$78)</f>
        <v>0</v>
      </c>
      <c r="M10" s="9">
        <f t="shared" si="9"/>
        <v>-305976.00000000012</v>
      </c>
    </row>
    <row r="11" spans="1:13" x14ac:dyDescent="0.3">
      <c r="A11" s="7"/>
      <c r="F11" s="8" t="s">
        <v>7</v>
      </c>
      <c r="G11" s="9">
        <f>+SUBTOTAL(9, G80:G82)</f>
        <v>-392631.054</v>
      </c>
      <c r="H11" s="9">
        <f>+SUBTOTAL(9, H80:H82)</f>
        <v>0</v>
      </c>
      <c r="I11" s="9">
        <f t="shared" ref="I11:M11" si="10">+SUBTOTAL(9, I80:I82)</f>
        <v>-392631.054</v>
      </c>
      <c r="J11" s="9">
        <f t="shared" ref="J11:K11" si="11">+SUBTOTAL(9, J80:J82)</f>
        <v>0</v>
      </c>
      <c r="K11" s="9">
        <f t="shared" si="11"/>
        <v>0</v>
      </c>
      <c r="L11" s="9">
        <f t="shared" si="10"/>
        <v>0</v>
      </c>
      <c r="M11" s="9">
        <f t="shared" si="10"/>
        <v>-392631.054</v>
      </c>
    </row>
    <row r="12" spans="1:13" x14ac:dyDescent="0.3">
      <c r="F12" s="10" t="s">
        <v>8</v>
      </c>
      <c r="G12" s="13">
        <f t="shared" ref="G12:H12" si="12">SUM(G8:G11)</f>
        <v>-14357802.323949996</v>
      </c>
      <c r="H12" s="13">
        <f t="shared" si="12"/>
        <v>-1313445</v>
      </c>
      <c r="I12" s="13">
        <f>SUM(I8:I11)</f>
        <v>-15671247.323949996</v>
      </c>
      <c r="J12" s="13">
        <f t="shared" ref="J12:K12" si="13">SUM(J8:J11)</f>
        <v>-124420</v>
      </c>
      <c r="K12" s="13">
        <f t="shared" si="13"/>
        <v>-6196242.4427286685</v>
      </c>
      <c r="L12" s="13">
        <f t="shared" ref="L12:M12" si="14">SUM(L8:L11)</f>
        <v>-32999.999970000019</v>
      </c>
      <c r="M12" s="13">
        <f t="shared" si="14"/>
        <v>-22024909.766648669</v>
      </c>
    </row>
    <row r="13" spans="1:13" ht="66" x14ac:dyDescent="0.3">
      <c r="A13" s="14" t="s">
        <v>9</v>
      </c>
      <c r="B13" s="14" t="s">
        <v>10</v>
      </c>
      <c r="C13" s="15" t="s">
        <v>11</v>
      </c>
      <c r="D13" s="14" t="s">
        <v>12</v>
      </c>
      <c r="E13" s="14" t="s">
        <v>13</v>
      </c>
      <c r="F13" s="14" t="s">
        <v>14</v>
      </c>
      <c r="G13" s="14" t="s">
        <v>15</v>
      </c>
      <c r="H13" s="14" t="s">
        <v>85</v>
      </c>
      <c r="I13" s="14" t="s">
        <v>15</v>
      </c>
      <c r="J13" s="63" t="s">
        <v>92</v>
      </c>
      <c r="K13" s="67" t="s">
        <v>93</v>
      </c>
      <c r="L13" s="63" t="s">
        <v>89</v>
      </c>
      <c r="M13" s="14" t="s">
        <v>16</v>
      </c>
    </row>
    <row r="14" spans="1:13" ht="26.4" x14ac:dyDescent="0.3">
      <c r="A14" s="16"/>
      <c r="B14" s="16"/>
      <c r="C14" s="17"/>
      <c r="D14" s="18"/>
      <c r="E14" s="19"/>
      <c r="F14" s="20" t="s">
        <v>17</v>
      </c>
      <c r="G14" s="21" t="s">
        <v>18</v>
      </c>
      <c r="H14" s="21" t="s">
        <v>74</v>
      </c>
      <c r="I14" s="18"/>
      <c r="J14" s="64" t="s">
        <v>94</v>
      </c>
      <c r="K14" s="21" t="s">
        <v>95</v>
      </c>
      <c r="L14" s="64" t="s">
        <v>90</v>
      </c>
      <c r="M14" s="18"/>
    </row>
    <row r="15" spans="1:13" x14ac:dyDescent="0.3">
      <c r="A15" s="18" t="s">
        <v>19</v>
      </c>
      <c r="B15" s="18" t="s">
        <v>19</v>
      </c>
      <c r="C15" s="22" t="s">
        <v>19</v>
      </c>
      <c r="D15" s="18"/>
      <c r="E15" s="19"/>
      <c r="F15" s="20" t="s">
        <v>20</v>
      </c>
      <c r="G15" s="23">
        <v>2023</v>
      </c>
      <c r="H15" s="23" t="s">
        <v>75</v>
      </c>
      <c r="I15" s="18"/>
      <c r="J15" s="36" t="s">
        <v>96</v>
      </c>
      <c r="K15" s="68" t="s">
        <v>97</v>
      </c>
      <c r="L15" s="65" t="s">
        <v>91</v>
      </c>
      <c r="M15" s="18"/>
    </row>
    <row r="16" spans="1:13" x14ac:dyDescent="0.3">
      <c r="A16" s="75" t="s">
        <v>21</v>
      </c>
      <c r="B16" s="75"/>
      <c r="C16" s="24"/>
      <c r="D16" s="25"/>
      <c r="E16" s="25"/>
      <c r="F16" s="25"/>
      <c r="G16" s="26">
        <f>+SUBTOTAL(9, G17:G29)</f>
        <v>19645547</v>
      </c>
      <c r="H16" s="26">
        <f>+SUBTOTAL(9, H17:H29)</f>
        <v>0</v>
      </c>
      <c r="I16" s="26">
        <f>+SUBTOTAL(9, I17:I29)</f>
        <v>19645547</v>
      </c>
      <c r="J16" s="26">
        <f t="shared" ref="J16:M16" si="15">+SUBTOTAL(9, J17:J29)</f>
        <v>0</v>
      </c>
      <c r="K16" s="26">
        <f t="shared" si="15"/>
        <v>0</v>
      </c>
      <c r="L16" s="26">
        <f t="shared" si="15"/>
        <v>0</v>
      </c>
      <c r="M16" s="26">
        <f t="shared" si="15"/>
        <v>19645547</v>
      </c>
    </row>
    <row r="17" spans="1:13" s="30" customFormat="1" x14ac:dyDescent="0.3">
      <c r="A17" s="27" t="s">
        <v>22</v>
      </c>
      <c r="B17" s="27" t="s">
        <v>23</v>
      </c>
      <c r="C17" s="23" t="s">
        <v>24</v>
      </c>
      <c r="D17" s="18" t="s">
        <v>19</v>
      </c>
      <c r="E17" s="18" t="s">
        <v>19</v>
      </c>
      <c r="F17" s="28" t="s">
        <v>25</v>
      </c>
      <c r="G17" s="29">
        <v>400</v>
      </c>
      <c r="H17" s="29"/>
      <c r="I17" s="29">
        <f>SUM(G17:H17)</f>
        <v>400</v>
      </c>
      <c r="J17" s="29"/>
      <c r="K17" s="29"/>
      <c r="L17" s="31"/>
      <c r="M17" s="29">
        <f>SUM(I17:L17)</f>
        <v>400</v>
      </c>
    </row>
    <row r="18" spans="1:13" s="30" customFormat="1" x14ac:dyDescent="0.3">
      <c r="A18" s="31"/>
      <c r="B18" s="32"/>
      <c r="C18" s="23" t="s">
        <v>24</v>
      </c>
      <c r="D18" s="31"/>
      <c r="E18" s="31"/>
      <c r="F18" s="28" t="s">
        <v>26</v>
      </c>
      <c r="G18" s="33">
        <v>35000</v>
      </c>
      <c r="H18" s="33"/>
      <c r="I18" s="29">
        <f t="shared" ref="I18:I29" si="16">SUM(G18:H18)</f>
        <v>35000</v>
      </c>
      <c r="J18" s="29"/>
      <c r="K18" s="29"/>
      <c r="L18" s="31"/>
      <c r="M18" s="29">
        <f t="shared" ref="M18:M82" si="17">SUM(I18:L18)</f>
        <v>35000</v>
      </c>
    </row>
    <row r="19" spans="1:13" s="39" customFormat="1" ht="26.4" x14ac:dyDescent="0.25">
      <c r="A19" s="34"/>
      <c r="B19" s="35"/>
      <c r="C19" s="36" t="s">
        <v>24</v>
      </c>
      <c r="D19" s="34"/>
      <c r="E19" s="34"/>
      <c r="F19" s="37" t="s">
        <v>27</v>
      </c>
      <c r="G19" s="38">
        <v>1500</v>
      </c>
      <c r="H19" s="38"/>
      <c r="I19" s="29">
        <f t="shared" si="16"/>
        <v>1500</v>
      </c>
      <c r="J19" s="29"/>
      <c r="K19" s="29"/>
      <c r="L19" s="34"/>
      <c r="M19" s="29">
        <f t="shared" si="17"/>
        <v>1500</v>
      </c>
    </row>
    <row r="20" spans="1:13" s="39" customFormat="1" ht="26.4" x14ac:dyDescent="0.25">
      <c r="A20" s="40"/>
      <c r="B20" s="41"/>
      <c r="C20" s="36" t="s">
        <v>24</v>
      </c>
      <c r="D20" s="20"/>
      <c r="E20" s="20"/>
      <c r="F20" s="37" t="s">
        <v>28</v>
      </c>
      <c r="G20" s="38">
        <v>12000</v>
      </c>
      <c r="H20" s="38"/>
      <c r="I20" s="29">
        <f t="shared" si="16"/>
        <v>12000</v>
      </c>
      <c r="J20" s="29"/>
      <c r="K20" s="29"/>
      <c r="L20" s="34"/>
      <c r="M20" s="29">
        <f t="shared" si="17"/>
        <v>12000</v>
      </c>
    </row>
    <row r="21" spans="1:13" s="39" customFormat="1" ht="26.4" x14ac:dyDescent="0.25">
      <c r="A21" s="40"/>
      <c r="B21" s="41"/>
      <c r="C21" s="36" t="s">
        <v>24</v>
      </c>
      <c r="D21" s="20"/>
      <c r="E21" s="20"/>
      <c r="F21" s="37" t="s">
        <v>29</v>
      </c>
      <c r="G21" s="38">
        <v>170000</v>
      </c>
      <c r="H21" s="38"/>
      <c r="I21" s="29">
        <f t="shared" si="16"/>
        <v>170000</v>
      </c>
      <c r="J21" s="29"/>
      <c r="K21" s="29"/>
      <c r="L21" s="34"/>
      <c r="M21" s="29">
        <f t="shared" si="17"/>
        <v>170000</v>
      </c>
    </row>
    <row r="22" spans="1:13" s="39" customFormat="1" ht="26.4" x14ac:dyDescent="0.25">
      <c r="A22" s="40"/>
      <c r="B22" s="41"/>
      <c r="C22" s="36" t="s">
        <v>24</v>
      </c>
      <c r="D22" s="20"/>
      <c r="E22" s="20"/>
      <c r="F22" s="37" t="s">
        <v>30</v>
      </c>
      <c r="G22" s="42">
        <v>6000</v>
      </c>
      <c r="H22" s="42"/>
      <c r="I22" s="29">
        <f t="shared" si="16"/>
        <v>6000</v>
      </c>
      <c r="J22" s="29"/>
      <c r="K22" s="29"/>
      <c r="L22" s="34"/>
      <c r="M22" s="29">
        <f t="shared" si="17"/>
        <v>6000</v>
      </c>
    </row>
    <row r="23" spans="1:13" s="39" customFormat="1" ht="26.4" x14ac:dyDescent="0.25">
      <c r="A23" s="40"/>
      <c r="B23" s="41"/>
      <c r="C23" s="36" t="s">
        <v>24</v>
      </c>
      <c r="D23" s="20"/>
      <c r="E23" s="20"/>
      <c r="F23" s="37" t="s">
        <v>31</v>
      </c>
      <c r="G23" s="38">
        <v>4100000</v>
      </c>
      <c r="H23" s="38"/>
      <c r="I23" s="29">
        <f t="shared" si="16"/>
        <v>4100000</v>
      </c>
      <c r="J23" s="29"/>
      <c r="K23" s="29"/>
      <c r="L23" s="34"/>
      <c r="M23" s="29">
        <f t="shared" si="17"/>
        <v>4100000</v>
      </c>
    </row>
    <row r="24" spans="1:13" s="30" customFormat="1" x14ac:dyDescent="0.3">
      <c r="A24" s="43"/>
      <c r="B24" s="44"/>
      <c r="C24" s="23" t="s">
        <v>24</v>
      </c>
      <c r="D24" s="20"/>
      <c r="E24" s="20"/>
      <c r="F24" s="28" t="s">
        <v>32</v>
      </c>
      <c r="G24" s="33">
        <v>200</v>
      </c>
      <c r="H24" s="33"/>
      <c r="I24" s="29">
        <f t="shared" si="16"/>
        <v>200</v>
      </c>
      <c r="J24" s="29"/>
      <c r="K24" s="29"/>
      <c r="L24" s="31"/>
      <c r="M24" s="29">
        <f t="shared" si="17"/>
        <v>200</v>
      </c>
    </row>
    <row r="25" spans="1:13" s="30" customFormat="1" x14ac:dyDescent="0.3">
      <c r="A25" s="43"/>
      <c r="B25" s="44"/>
      <c r="C25" s="23" t="s">
        <v>24</v>
      </c>
      <c r="D25" s="20"/>
      <c r="E25" s="20"/>
      <c r="F25" s="28" t="s">
        <v>33</v>
      </c>
      <c r="G25" s="45">
        <v>15000000</v>
      </c>
      <c r="H25" s="45"/>
      <c r="I25" s="29">
        <f t="shared" si="16"/>
        <v>15000000</v>
      </c>
      <c r="J25" s="29"/>
      <c r="K25" s="29"/>
      <c r="L25" s="31"/>
      <c r="M25" s="29">
        <f t="shared" si="17"/>
        <v>15000000</v>
      </c>
    </row>
    <row r="26" spans="1:13" s="30" customFormat="1" x14ac:dyDescent="0.3">
      <c r="A26" s="43"/>
      <c r="B26" s="44"/>
      <c r="C26" s="23" t="s">
        <v>24</v>
      </c>
      <c r="D26" s="20"/>
      <c r="E26" s="20"/>
      <c r="F26" s="28" t="s">
        <v>34</v>
      </c>
      <c r="G26" s="45">
        <v>3000</v>
      </c>
      <c r="H26" s="45"/>
      <c r="I26" s="29">
        <f t="shared" si="16"/>
        <v>3000</v>
      </c>
      <c r="J26" s="29"/>
      <c r="K26" s="29"/>
      <c r="L26" s="31"/>
      <c r="M26" s="29">
        <f t="shared" si="17"/>
        <v>3000</v>
      </c>
    </row>
    <row r="27" spans="1:13" s="30" customFormat="1" x14ac:dyDescent="0.3">
      <c r="A27" s="43"/>
      <c r="B27" s="44"/>
      <c r="C27" s="23" t="s">
        <v>24</v>
      </c>
      <c r="D27" s="20"/>
      <c r="E27" s="20"/>
      <c r="F27" s="46" t="s">
        <v>35</v>
      </c>
      <c r="G27" s="45">
        <v>3000</v>
      </c>
      <c r="H27" s="45"/>
      <c r="I27" s="29">
        <f t="shared" si="16"/>
        <v>3000</v>
      </c>
      <c r="J27" s="29"/>
      <c r="K27" s="29"/>
      <c r="L27" s="31"/>
      <c r="M27" s="29">
        <f t="shared" si="17"/>
        <v>3000</v>
      </c>
    </row>
    <row r="28" spans="1:13" s="30" customFormat="1" x14ac:dyDescent="0.3">
      <c r="A28" s="18"/>
      <c r="B28" s="27"/>
      <c r="C28" s="23" t="s">
        <v>36</v>
      </c>
      <c r="D28" s="18" t="s">
        <v>19</v>
      </c>
      <c r="E28" s="18" t="s">
        <v>19</v>
      </c>
      <c r="F28" s="27" t="s">
        <v>37</v>
      </c>
      <c r="G28" s="47">
        <v>313447</v>
      </c>
      <c r="H28" s="47"/>
      <c r="I28" s="29">
        <f t="shared" si="16"/>
        <v>313447</v>
      </c>
      <c r="J28" s="29"/>
      <c r="K28" s="29"/>
      <c r="L28" s="31"/>
      <c r="M28" s="29">
        <f t="shared" si="17"/>
        <v>313447</v>
      </c>
    </row>
    <row r="29" spans="1:13" s="30" customFormat="1" x14ac:dyDescent="0.3">
      <c r="A29" s="18"/>
      <c r="B29" s="27"/>
      <c r="C29" s="23" t="s">
        <v>38</v>
      </c>
      <c r="D29" s="18" t="s">
        <v>19</v>
      </c>
      <c r="E29" s="18" t="s">
        <v>19</v>
      </c>
      <c r="F29" s="27" t="s">
        <v>39</v>
      </c>
      <c r="G29" s="47">
        <v>1000</v>
      </c>
      <c r="H29" s="47"/>
      <c r="I29" s="29">
        <f t="shared" si="16"/>
        <v>1000</v>
      </c>
      <c r="J29" s="29"/>
      <c r="K29" s="29"/>
      <c r="L29" s="31"/>
      <c r="M29" s="29">
        <f t="shared" si="17"/>
        <v>1000</v>
      </c>
    </row>
    <row r="30" spans="1:13" s="30" customFormat="1" x14ac:dyDescent="0.3">
      <c r="A30" s="76" t="s">
        <v>87</v>
      </c>
      <c r="B30" s="77"/>
      <c r="C30" s="78"/>
      <c r="D30" s="48"/>
      <c r="E30" s="48"/>
      <c r="F30" s="48"/>
      <c r="G30" s="49">
        <f>+SUBTOTAL(9, G31:G54)</f>
        <v>-8401504.8396476246</v>
      </c>
      <c r="H30" s="49">
        <f>+SUBTOTAL(9, H31:H54)</f>
        <v>-1308755</v>
      </c>
      <c r="I30" s="49">
        <f>+SUBTOTAL(9, I31:I54)</f>
        <v>-9710259.8396476228</v>
      </c>
      <c r="J30" s="49">
        <f t="shared" ref="J30:M30" si="18">+SUBTOTAL(9, J31:J54)</f>
        <v>-124420</v>
      </c>
      <c r="K30" s="49">
        <f t="shared" si="18"/>
        <v>-5641781.4473440256</v>
      </c>
      <c r="L30" s="49">
        <f t="shared" si="18"/>
        <v>-83000</v>
      </c>
      <c r="M30" s="49">
        <f t="shared" si="18"/>
        <v>-15559461.286991648</v>
      </c>
    </row>
    <row r="31" spans="1:13" x14ac:dyDescent="0.3">
      <c r="A31" s="79" t="s">
        <v>40</v>
      </c>
      <c r="B31" s="79"/>
      <c r="C31" s="50"/>
      <c r="D31" s="48"/>
      <c r="E31" s="48"/>
      <c r="F31" s="48"/>
      <c r="G31" s="49">
        <f>+SUBTOTAL(9, G32:G54)</f>
        <v>-8401504.8396476246</v>
      </c>
      <c r="H31" s="49">
        <f>+SUBTOTAL(9, H32:H54)</f>
        <v>-1308755</v>
      </c>
      <c r="I31" s="49">
        <f>+SUBTOTAL(9, I32:I54)</f>
        <v>-9710259.8396476228</v>
      </c>
      <c r="J31" s="49">
        <f t="shared" ref="J31:M31" si="19">+SUBTOTAL(9, J32:J54)</f>
        <v>-124420</v>
      </c>
      <c r="K31" s="49">
        <f t="shared" si="19"/>
        <v>-5641781.4473440256</v>
      </c>
      <c r="L31" s="49">
        <f t="shared" si="19"/>
        <v>-83000</v>
      </c>
      <c r="M31" s="49">
        <f t="shared" si="19"/>
        <v>-15559461.286991648</v>
      </c>
    </row>
    <row r="32" spans="1:13" x14ac:dyDescent="0.3">
      <c r="A32" s="79" t="s">
        <v>41</v>
      </c>
      <c r="B32" s="79"/>
      <c r="C32" s="50"/>
      <c r="D32" s="48"/>
      <c r="E32" s="48"/>
      <c r="F32" s="48"/>
      <c r="G32" s="49">
        <f>+SUBTOTAL(9, G33:G36)</f>
        <v>-225000</v>
      </c>
      <c r="H32" s="49">
        <f t="shared" ref="H32:I32" si="20">+SUBTOTAL(9, H33:H36)</f>
        <v>-978330</v>
      </c>
      <c r="I32" s="49">
        <f t="shared" si="20"/>
        <v>-1203330</v>
      </c>
      <c r="J32" s="49">
        <f t="shared" ref="J32" si="21">+SUBTOTAL(9, J33:J36)</f>
        <v>0</v>
      </c>
      <c r="K32" s="49">
        <f>+SUBTOTAL(9, K33:K36)</f>
        <v>-693.39000000000669</v>
      </c>
      <c r="L32" s="49">
        <f t="shared" ref="L32" si="22">+SUBTOTAL(9, L33:L36)</f>
        <v>0</v>
      </c>
      <c r="M32" s="49">
        <f t="shared" ref="M32" si="23">+SUBTOTAL(9, M33:M36)</f>
        <v>-1204023.3899999999</v>
      </c>
    </row>
    <row r="33" spans="1:13" ht="14.4" customHeight="1" x14ac:dyDescent="0.3">
      <c r="A33" s="27" t="s">
        <v>42</v>
      </c>
      <c r="B33" s="71" t="s">
        <v>43</v>
      </c>
      <c r="C33" s="23">
        <v>20</v>
      </c>
      <c r="D33" s="27" t="s">
        <v>44</v>
      </c>
      <c r="E33" s="27" t="s">
        <v>45</v>
      </c>
      <c r="F33" s="27" t="s">
        <v>4</v>
      </c>
      <c r="G33" s="47">
        <v>-225000</v>
      </c>
      <c r="H33" s="47"/>
      <c r="I33" s="47">
        <f>SUM(G33:H33)</f>
        <v>-225000</v>
      </c>
      <c r="J33" s="47"/>
      <c r="K33" s="47"/>
      <c r="L33" s="18"/>
      <c r="M33" s="29">
        <f t="shared" si="17"/>
        <v>-225000</v>
      </c>
    </row>
    <row r="34" spans="1:13" ht="14.4" customHeight="1" x14ac:dyDescent="0.3">
      <c r="A34" s="27"/>
      <c r="B34" s="71"/>
      <c r="C34" s="23">
        <v>20</v>
      </c>
      <c r="D34" s="27" t="s">
        <v>76</v>
      </c>
      <c r="E34" s="27" t="s">
        <v>77</v>
      </c>
      <c r="F34" s="27" t="s">
        <v>4</v>
      </c>
      <c r="G34" s="47">
        <v>0</v>
      </c>
      <c r="H34" s="47">
        <v>-978330</v>
      </c>
      <c r="I34" s="47">
        <f>SUM(G34:H34)</f>
        <v>-978330</v>
      </c>
      <c r="J34" s="18"/>
      <c r="K34" s="47">
        <v>-1</v>
      </c>
      <c r="L34" s="18"/>
      <c r="M34" s="29">
        <f>SUM(I34:L34)</f>
        <v>-978331</v>
      </c>
    </row>
    <row r="35" spans="1:13" ht="14.4" customHeight="1" x14ac:dyDescent="0.3">
      <c r="A35" s="27"/>
      <c r="B35" s="71"/>
      <c r="C35" s="23">
        <v>20</v>
      </c>
      <c r="D35" s="27" t="s">
        <v>78</v>
      </c>
      <c r="E35" s="27" t="s">
        <v>79</v>
      </c>
      <c r="F35" s="27" t="s">
        <v>4</v>
      </c>
      <c r="G35" s="47"/>
      <c r="H35" s="47"/>
      <c r="I35" s="47">
        <v>0</v>
      </c>
      <c r="J35" s="18"/>
      <c r="K35" s="47">
        <v>-172.39000000000669</v>
      </c>
      <c r="L35" s="27"/>
      <c r="M35" s="29">
        <f t="shared" ref="M35:M36" si="24">SUM(I35:L35)</f>
        <v>-172.39000000000669</v>
      </c>
    </row>
    <row r="36" spans="1:13" ht="14.4" customHeight="1" x14ac:dyDescent="0.3">
      <c r="A36" s="27"/>
      <c r="B36" s="71"/>
      <c r="C36" s="23">
        <v>20</v>
      </c>
      <c r="D36" s="27" t="s">
        <v>100</v>
      </c>
      <c r="E36" s="27" t="s">
        <v>101</v>
      </c>
      <c r="F36" s="27" t="s">
        <v>4</v>
      </c>
      <c r="G36" s="18"/>
      <c r="H36" s="18"/>
      <c r="I36" s="27">
        <v>0</v>
      </c>
      <c r="J36" s="18"/>
      <c r="K36" s="27">
        <v>-520</v>
      </c>
      <c r="L36" s="27"/>
      <c r="M36" s="29">
        <f t="shared" si="24"/>
        <v>-520</v>
      </c>
    </row>
    <row r="37" spans="1:13" x14ac:dyDescent="0.3">
      <c r="A37" s="80" t="s">
        <v>46</v>
      </c>
      <c r="B37" s="80"/>
      <c r="C37" s="24"/>
      <c r="D37" s="54"/>
      <c r="E37" s="54"/>
      <c r="F37" s="54"/>
      <c r="G37" s="55">
        <f>+SUBTOTAL(9, G38:G54)</f>
        <v>-8176504.8396476246</v>
      </c>
      <c r="H37" s="55">
        <f>+SUBTOTAL(9, H38:H54)</f>
        <v>-330425</v>
      </c>
      <c r="I37" s="55">
        <f>+SUBTOTAL(9, I38:I54)</f>
        <v>-8506929.8396476246</v>
      </c>
      <c r="J37" s="55">
        <f t="shared" ref="J37:M37" si="25">+SUBTOTAL(9, J38:J54)</f>
        <v>-124420</v>
      </c>
      <c r="K37" s="55">
        <f t="shared" si="25"/>
        <v>-5641088.0573440259</v>
      </c>
      <c r="L37" s="55">
        <f t="shared" si="25"/>
        <v>-83000</v>
      </c>
      <c r="M37" s="55">
        <f t="shared" si="25"/>
        <v>-14355437.896991648</v>
      </c>
    </row>
    <row r="38" spans="1:13" s="57" customFormat="1" ht="26.4" x14ac:dyDescent="0.25">
      <c r="A38" s="51" t="s">
        <v>47</v>
      </c>
      <c r="B38" s="52" t="s">
        <v>48</v>
      </c>
      <c r="C38" s="36" t="s">
        <v>49</v>
      </c>
      <c r="D38" s="51" t="s">
        <v>19</v>
      </c>
      <c r="E38" s="51" t="s">
        <v>19</v>
      </c>
      <c r="F38" s="51" t="s">
        <v>5</v>
      </c>
      <c r="G38" s="47">
        <v>-39225.618076339946</v>
      </c>
      <c r="H38" s="47"/>
      <c r="I38" s="47">
        <f>SUM(G38:H38)</f>
        <v>-39225.618076339946</v>
      </c>
      <c r="J38" s="47"/>
      <c r="K38" s="47">
        <v>-32</v>
      </c>
      <c r="L38" s="66"/>
      <c r="M38" s="29">
        <f t="shared" si="17"/>
        <v>-39257.618076339946</v>
      </c>
    </row>
    <row r="39" spans="1:13" ht="14.4" customHeight="1" x14ac:dyDescent="0.3">
      <c r="A39" s="27"/>
      <c r="B39" s="27"/>
      <c r="C39" s="23" t="s">
        <v>49</v>
      </c>
      <c r="D39" s="27" t="s">
        <v>50</v>
      </c>
      <c r="E39" s="27" t="s">
        <v>51</v>
      </c>
      <c r="F39" s="27" t="s">
        <v>5</v>
      </c>
      <c r="G39" s="47">
        <v>-5589.5545779674203</v>
      </c>
      <c r="H39" s="47"/>
      <c r="I39" s="47">
        <f t="shared" ref="I39:I54" si="26">SUM(G39:H39)</f>
        <v>-5589.5545779674203</v>
      </c>
      <c r="J39" s="47"/>
      <c r="K39" s="47"/>
      <c r="L39" s="18"/>
      <c r="M39" s="29">
        <f t="shared" si="17"/>
        <v>-5589.5545779674203</v>
      </c>
    </row>
    <row r="40" spans="1:13" x14ac:dyDescent="0.3">
      <c r="A40" s="27"/>
      <c r="B40" s="27"/>
      <c r="C40" s="23" t="s">
        <v>49</v>
      </c>
      <c r="D40" s="27" t="s">
        <v>78</v>
      </c>
      <c r="E40" s="27" t="s">
        <v>79</v>
      </c>
      <c r="F40" s="27" t="s">
        <v>5</v>
      </c>
      <c r="G40" s="47">
        <v>0</v>
      </c>
      <c r="H40" s="47">
        <v>-142244</v>
      </c>
      <c r="I40" s="47">
        <f t="shared" si="26"/>
        <v>-142244</v>
      </c>
      <c r="J40" s="47"/>
      <c r="K40" s="47"/>
      <c r="L40" s="18"/>
      <c r="M40" s="29">
        <f t="shared" si="17"/>
        <v>-142244</v>
      </c>
    </row>
    <row r="41" spans="1:13" x14ac:dyDescent="0.3">
      <c r="A41" s="27"/>
      <c r="B41" s="27"/>
      <c r="C41" s="23" t="s">
        <v>49</v>
      </c>
      <c r="D41" s="69" t="s">
        <v>98</v>
      </c>
      <c r="E41" s="70" t="s">
        <v>99</v>
      </c>
      <c r="F41" s="27" t="s">
        <v>5</v>
      </c>
      <c r="G41" s="47"/>
      <c r="H41" s="47"/>
      <c r="I41" s="47">
        <v>0</v>
      </c>
      <c r="J41" s="47">
        <v>-20000</v>
      </c>
      <c r="K41" s="47"/>
      <c r="L41" s="18"/>
      <c r="M41" s="29">
        <f t="shared" si="17"/>
        <v>-20000</v>
      </c>
    </row>
    <row r="42" spans="1:13" x14ac:dyDescent="0.3">
      <c r="A42" s="27"/>
      <c r="B42" s="27"/>
      <c r="C42" s="23" t="s">
        <v>52</v>
      </c>
      <c r="D42" s="27" t="s">
        <v>19</v>
      </c>
      <c r="E42" s="27" t="s">
        <v>19</v>
      </c>
      <c r="F42" s="27" t="s">
        <v>6</v>
      </c>
      <c r="G42" s="47">
        <v>-744.597246895117</v>
      </c>
      <c r="H42" s="47"/>
      <c r="I42" s="47">
        <f t="shared" si="26"/>
        <v>-744.597246895117</v>
      </c>
      <c r="J42" s="47"/>
      <c r="K42" s="47"/>
      <c r="L42" s="18"/>
      <c r="M42" s="29">
        <f t="shared" si="17"/>
        <v>-744.597246895117</v>
      </c>
    </row>
    <row r="43" spans="1:13" x14ac:dyDescent="0.3">
      <c r="A43" s="27" t="s">
        <v>53</v>
      </c>
      <c r="B43" s="27" t="s">
        <v>54</v>
      </c>
      <c r="C43" s="23" t="s">
        <v>49</v>
      </c>
      <c r="D43" s="27" t="s">
        <v>19</v>
      </c>
      <c r="E43" s="27" t="s">
        <v>19</v>
      </c>
      <c r="F43" s="27" t="s">
        <v>5</v>
      </c>
      <c r="G43" s="47">
        <v>-31933.290050041789</v>
      </c>
      <c r="H43" s="47"/>
      <c r="I43" s="47">
        <f t="shared" si="26"/>
        <v>-31933.290050041789</v>
      </c>
      <c r="J43" s="18"/>
      <c r="K43" s="47">
        <v>-32</v>
      </c>
      <c r="L43" s="18"/>
      <c r="M43" s="29">
        <f t="shared" si="17"/>
        <v>-31965.290050041789</v>
      </c>
    </row>
    <row r="44" spans="1:13" x14ac:dyDescent="0.3">
      <c r="A44" s="27"/>
      <c r="B44" s="27"/>
      <c r="C44" s="23" t="s">
        <v>49</v>
      </c>
      <c r="D44" s="27" t="s">
        <v>50</v>
      </c>
      <c r="E44" s="27" t="s">
        <v>51</v>
      </c>
      <c r="F44" s="27" t="s">
        <v>5</v>
      </c>
      <c r="G44" s="47">
        <v>-5742.6930595555677</v>
      </c>
      <c r="H44" s="47"/>
      <c r="I44" s="47">
        <f t="shared" si="26"/>
        <v>-5742.6930595555677</v>
      </c>
      <c r="J44" s="18"/>
      <c r="K44" s="47"/>
      <c r="L44" s="18"/>
      <c r="M44" s="29">
        <f t="shared" si="17"/>
        <v>-5742.6930595555677</v>
      </c>
    </row>
    <row r="45" spans="1:13" x14ac:dyDescent="0.3">
      <c r="A45" s="27"/>
      <c r="B45" s="27"/>
      <c r="C45" s="23" t="s">
        <v>49</v>
      </c>
      <c r="D45" s="27" t="s">
        <v>78</v>
      </c>
      <c r="E45" s="27" t="s">
        <v>79</v>
      </c>
      <c r="F45" s="27" t="s">
        <v>5</v>
      </c>
      <c r="G45" s="47">
        <v>0</v>
      </c>
      <c r="H45" s="47">
        <v>-54760</v>
      </c>
      <c r="I45" s="47">
        <f t="shared" si="26"/>
        <v>-54760</v>
      </c>
      <c r="J45" s="18"/>
      <c r="K45" s="47"/>
      <c r="L45" s="18"/>
      <c r="M45" s="29">
        <f t="shared" si="17"/>
        <v>-54760</v>
      </c>
    </row>
    <row r="46" spans="1:13" x14ac:dyDescent="0.3">
      <c r="A46" s="27"/>
      <c r="B46" s="27"/>
      <c r="C46" s="23" t="s">
        <v>49</v>
      </c>
      <c r="D46" s="69" t="s">
        <v>98</v>
      </c>
      <c r="E46" s="70" t="s">
        <v>99</v>
      </c>
      <c r="F46" s="27" t="s">
        <v>5</v>
      </c>
      <c r="G46" s="47"/>
      <c r="H46" s="47"/>
      <c r="I46" s="47">
        <v>0</v>
      </c>
      <c r="J46" s="47">
        <v>-60000</v>
      </c>
      <c r="L46" s="18"/>
      <c r="M46" s="29">
        <f t="shared" si="17"/>
        <v>-60000</v>
      </c>
    </row>
    <row r="47" spans="1:13" x14ac:dyDescent="0.3">
      <c r="A47" s="27"/>
      <c r="B47" s="27"/>
      <c r="C47" s="23" t="s">
        <v>52</v>
      </c>
      <c r="D47" s="27" t="s">
        <v>19</v>
      </c>
      <c r="E47" s="27" t="s">
        <v>19</v>
      </c>
      <c r="F47" s="27" t="s">
        <v>6</v>
      </c>
      <c r="G47" s="47">
        <v>-764.99717146758576</v>
      </c>
      <c r="H47" s="47"/>
      <c r="I47" s="47">
        <f t="shared" si="26"/>
        <v>-764.99717146758576</v>
      </c>
      <c r="J47" s="18"/>
      <c r="K47" s="47"/>
      <c r="L47" s="18"/>
      <c r="M47" s="29">
        <f t="shared" si="17"/>
        <v>-764.99717146758576</v>
      </c>
    </row>
    <row r="48" spans="1:13" x14ac:dyDescent="0.3">
      <c r="A48" s="27" t="s">
        <v>55</v>
      </c>
      <c r="B48" s="27" t="s">
        <v>56</v>
      </c>
      <c r="C48" s="23" t="s">
        <v>49</v>
      </c>
      <c r="D48" s="27" t="s">
        <v>19</v>
      </c>
      <c r="E48" s="27" t="s">
        <v>19</v>
      </c>
      <c r="F48" s="27" t="s">
        <v>5</v>
      </c>
      <c r="G48" s="47">
        <v>-1845404.3372067641</v>
      </c>
      <c r="H48" s="47"/>
      <c r="I48" s="47">
        <f t="shared" si="26"/>
        <v>-1845404.3372067641</v>
      </c>
      <c r="J48" s="18"/>
      <c r="K48" s="47">
        <v>-63574.417344025307</v>
      </c>
      <c r="L48" s="47">
        <v>-83000</v>
      </c>
      <c r="M48" s="29">
        <f t="shared" si="17"/>
        <v>-1991978.7545507895</v>
      </c>
    </row>
    <row r="49" spans="1:13" x14ac:dyDescent="0.3">
      <c r="A49" s="27"/>
      <c r="B49" s="27"/>
      <c r="C49" s="23" t="s">
        <v>49</v>
      </c>
      <c r="D49" s="27" t="s">
        <v>57</v>
      </c>
      <c r="E49" s="27" t="s">
        <v>58</v>
      </c>
      <c r="F49" s="27" t="s">
        <v>84</v>
      </c>
      <c r="G49" s="47">
        <v>-5100000</v>
      </c>
      <c r="H49" s="47"/>
      <c r="I49" s="47">
        <f t="shared" si="26"/>
        <v>-5100000</v>
      </c>
      <c r="J49" s="18"/>
      <c r="K49" s="47">
        <v>-5577448.6400000006</v>
      </c>
      <c r="L49" s="18"/>
      <c r="M49" s="29">
        <f t="shared" si="17"/>
        <v>-10677448.640000001</v>
      </c>
    </row>
    <row r="50" spans="1:13" x14ac:dyDescent="0.3">
      <c r="A50" s="27"/>
      <c r="B50" s="27"/>
      <c r="C50" s="23" t="s">
        <v>49</v>
      </c>
      <c r="D50" s="27" t="s">
        <v>59</v>
      </c>
      <c r="E50" s="27" t="s">
        <v>60</v>
      </c>
      <c r="F50" s="27" t="s">
        <v>84</v>
      </c>
      <c r="G50" s="47">
        <v>-800000</v>
      </c>
      <c r="H50" s="47"/>
      <c r="I50" s="47">
        <f t="shared" si="26"/>
        <v>-800000</v>
      </c>
      <c r="J50" s="18"/>
      <c r="K50" s="47"/>
      <c r="L50" s="18"/>
      <c r="M50" s="29">
        <f t="shared" si="17"/>
        <v>-800000</v>
      </c>
    </row>
    <row r="51" spans="1:13" x14ac:dyDescent="0.3">
      <c r="A51" s="27"/>
      <c r="B51" s="27"/>
      <c r="C51" s="23" t="s">
        <v>49</v>
      </c>
      <c r="D51" s="27" t="s">
        <v>50</v>
      </c>
      <c r="E51" s="27" t="s">
        <v>51</v>
      </c>
      <c r="F51" s="27" t="s">
        <v>5</v>
      </c>
      <c r="G51" s="47">
        <v>-100199.01424041449</v>
      </c>
      <c r="H51" s="47"/>
      <c r="I51" s="47">
        <f t="shared" si="26"/>
        <v>-100199.01424041449</v>
      </c>
      <c r="J51" s="18"/>
      <c r="K51" s="47"/>
      <c r="L51" s="18"/>
      <c r="M51" s="29">
        <f t="shared" si="17"/>
        <v>-100199.01424041449</v>
      </c>
    </row>
    <row r="52" spans="1:13" x14ac:dyDescent="0.3">
      <c r="A52" s="27"/>
      <c r="B52" s="27"/>
      <c r="C52" s="23" t="s">
        <v>49</v>
      </c>
      <c r="D52" s="27" t="s">
        <v>80</v>
      </c>
      <c r="E52" s="27" t="s">
        <v>81</v>
      </c>
      <c r="F52" s="27" t="s">
        <v>5</v>
      </c>
      <c r="G52" s="47">
        <v>0</v>
      </c>
      <c r="H52" s="47">
        <v>-133421</v>
      </c>
      <c r="I52" s="47">
        <f t="shared" si="26"/>
        <v>-133421</v>
      </c>
      <c r="J52" s="18"/>
      <c r="K52" s="47">
        <v>-1</v>
      </c>
      <c r="L52" s="18"/>
      <c r="M52" s="29">
        <f t="shared" si="17"/>
        <v>-133422</v>
      </c>
    </row>
    <row r="53" spans="1:13" x14ac:dyDescent="0.3">
      <c r="A53" s="27"/>
      <c r="B53" s="27"/>
      <c r="C53" s="23" t="s">
        <v>49</v>
      </c>
      <c r="D53" s="69" t="s">
        <v>98</v>
      </c>
      <c r="E53" s="70" t="s">
        <v>99</v>
      </c>
      <c r="F53" s="27" t="s">
        <v>5</v>
      </c>
      <c r="G53" s="47"/>
      <c r="H53" s="47"/>
      <c r="I53" s="47">
        <v>0</v>
      </c>
      <c r="J53" s="47">
        <v>-44420</v>
      </c>
      <c r="K53" s="47"/>
      <c r="L53" s="18"/>
      <c r="M53" s="29">
        <f t="shared" si="17"/>
        <v>-44420</v>
      </c>
    </row>
    <row r="54" spans="1:13" x14ac:dyDescent="0.3">
      <c r="A54" s="27"/>
      <c r="B54" s="27"/>
      <c r="C54" s="23" t="s">
        <v>52</v>
      </c>
      <c r="D54" s="27" t="s">
        <v>19</v>
      </c>
      <c r="E54" s="27" t="s">
        <v>19</v>
      </c>
      <c r="F54" s="27" t="s">
        <v>6</v>
      </c>
      <c r="G54" s="47">
        <v>-246900.73801817812</v>
      </c>
      <c r="H54" s="47"/>
      <c r="I54" s="47">
        <f t="shared" si="26"/>
        <v>-246900.73801817812</v>
      </c>
      <c r="J54" s="47"/>
      <c r="K54" s="47"/>
      <c r="L54" s="18"/>
      <c r="M54" s="29">
        <f t="shared" si="17"/>
        <v>-246900.73801817812</v>
      </c>
    </row>
    <row r="55" spans="1:13" x14ac:dyDescent="0.3">
      <c r="A55" s="56" t="s">
        <v>88</v>
      </c>
      <c r="B55" s="56"/>
      <c r="C55" s="24"/>
      <c r="D55" s="54"/>
      <c r="E55" s="54"/>
      <c r="F55" s="54"/>
      <c r="G55" s="55">
        <f>+SUBTOTAL(9, G56:G68)</f>
        <v>-4707014.1237233542</v>
      </c>
      <c r="H55" s="55">
        <f>+SUBTOTAL(9, H56:H68)</f>
        <v>-4690</v>
      </c>
      <c r="I55" s="55">
        <f>+SUBTOTAL(9, I56:I68)</f>
        <v>-4711704.1237233542</v>
      </c>
      <c r="J55" s="55">
        <f t="shared" ref="J55:M55" si="27">+SUBTOTAL(9, J56:J68)</f>
        <v>0</v>
      </c>
      <c r="K55" s="55">
        <f t="shared" si="27"/>
        <v>-398380.31103554944</v>
      </c>
      <c r="L55" s="55">
        <f t="shared" si="27"/>
        <v>1.9999977666884661E-5</v>
      </c>
      <c r="M55" s="55">
        <f t="shared" si="27"/>
        <v>-5110084.4347389042</v>
      </c>
    </row>
    <row r="56" spans="1:13" x14ac:dyDescent="0.3">
      <c r="A56" s="81" t="s">
        <v>61</v>
      </c>
      <c r="B56" s="81"/>
      <c r="C56" s="24"/>
      <c r="D56" s="54"/>
      <c r="E56" s="54"/>
      <c r="F56" s="54"/>
      <c r="G56" s="55">
        <f>+SUBTOTAL(9, G57:G60)</f>
        <v>-949353.84657624492</v>
      </c>
      <c r="H56" s="55">
        <f>+SUBTOTAL(9, H57:H60)</f>
        <v>0</v>
      </c>
      <c r="I56" s="55">
        <f t="shared" ref="I56:M56" si="28">+SUBTOTAL(9, I57:I60)</f>
        <v>-949353.84657624492</v>
      </c>
      <c r="J56" s="55">
        <f t="shared" si="28"/>
        <v>0</v>
      </c>
      <c r="K56" s="55">
        <f t="shared" si="28"/>
        <v>-63804.253973912426</v>
      </c>
      <c r="L56" s="55">
        <f t="shared" si="28"/>
        <v>195000.00001999998</v>
      </c>
      <c r="M56" s="55">
        <f t="shared" si="28"/>
        <v>-818158.10053015745</v>
      </c>
    </row>
    <row r="57" spans="1:13" x14ac:dyDescent="0.3">
      <c r="A57" s="80" t="s">
        <v>46</v>
      </c>
      <c r="B57" s="80"/>
      <c r="C57" s="24"/>
      <c r="D57" s="54"/>
      <c r="E57" s="54"/>
      <c r="F57" s="54"/>
      <c r="G57" s="55">
        <f>+SUBTOTAL(9, G58:G60)</f>
        <v>-949353.84657624492</v>
      </c>
      <c r="H57" s="55">
        <f>+SUBTOTAL(9, H58:H60)</f>
        <v>0</v>
      </c>
      <c r="I57" s="55">
        <f t="shared" ref="I57:M57" si="29">+SUBTOTAL(9, I58:I60)</f>
        <v>-949353.84657624492</v>
      </c>
      <c r="J57" s="55">
        <f t="shared" si="29"/>
        <v>0</v>
      </c>
      <c r="K57" s="55">
        <f t="shared" si="29"/>
        <v>-63804.253973912426</v>
      </c>
      <c r="L57" s="55">
        <f t="shared" si="29"/>
        <v>195000.00001999998</v>
      </c>
      <c r="M57" s="55">
        <f t="shared" si="29"/>
        <v>-818158.10053015745</v>
      </c>
    </row>
    <row r="58" spans="1:13" s="57" customFormat="1" ht="40.200000000000003" customHeight="1" x14ac:dyDescent="0.25">
      <c r="A58" s="51" t="s">
        <v>62</v>
      </c>
      <c r="B58" s="52" t="s">
        <v>63</v>
      </c>
      <c r="C58" s="36" t="s">
        <v>49</v>
      </c>
      <c r="D58" s="51" t="s">
        <v>19</v>
      </c>
      <c r="E58" s="51" t="s">
        <v>19</v>
      </c>
      <c r="F58" s="51" t="s">
        <v>5</v>
      </c>
      <c r="G58" s="47">
        <v>-882836.45898411307</v>
      </c>
      <c r="H58" s="47"/>
      <c r="I58" s="47">
        <f>SUM(G58:H58)</f>
        <v>-882836.45898411307</v>
      </c>
      <c r="J58" s="47"/>
      <c r="K58" s="47">
        <v>-63804.253973912426</v>
      </c>
      <c r="L58" s="47">
        <v>195000.00001999998</v>
      </c>
      <c r="M58" s="29">
        <f t="shared" si="17"/>
        <v>-751640.71293802559</v>
      </c>
    </row>
    <row r="59" spans="1:13" x14ac:dyDescent="0.3">
      <c r="A59" s="27"/>
      <c r="B59" s="52"/>
      <c r="C59" s="23" t="s">
        <v>49</v>
      </c>
      <c r="D59" s="27" t="s">
        <v>50</v>
      </c>
      <c r="E59" s="27" t="s">
        <v>51</v>
      </c>
      <c r="F59" s="27" t="s">
        <v>5</v>
      </c>
      <c r="G59" s="47">
        <v>-58698.082807338265</v>
      </c>
      <c r="H59" s="47"/>
      <c r="I59" s="47">
        <f t="shared" ref="I59:I60" si="30">SUM(G59:H59)</f>
        <v>-58698.082807338265</v>
      </c>
      <c r="J59" s="47"/>
      <c r="K59" s="47"/>
      <c r="L59" s="18"/>
      <c r="M59" s="29">
        <f t="shared" si="17"/>
        <v>-58698.082807338265</v>
      </c>
    </row>
    <row r="60" spans="1:13" x14ac:dyDescent="0.3">
      <c r="A60" s="27"/>
      <c r="B60" s="52"/>
      <c r="C60" s="23" t="s">
        <v>52</v>
      </c>
      <c r="D60" s="27" t="s">
        <v>19</v>
      </c>
      <c r="E60" s="27" t="s">
        <v>19</v>
      </c>
      <c r="F60" s="27" t="s">
        <v>6</v>
      </c>
      <c r="G60" s="47">
        <v>-7819.3047847936105</v>
      </c>
      <c r="H60" s="47"/>
      <c r="I60" s="47">
        <f t="shared" si="30"/>
        <v>-7819.3047847936105</v>
      </c>
      <c r="J60" s="47"/>
      <c r="K60" s="47"/>
      <c r="L60" s="18"/>
      <c r="M60" s="29">
        <f t="shared" si="17"/>
        <v>-7819.3047847936105</v>
      </c>
    </row>
    <row r="61" spans="1:13" x14ac:dyDescent="0.3">
      <c r="A61" s="82" t="s">
        <v>64</v>
      </c>
      <c r="B61" s="83"/>
      <c r="C61" s="84"/>
      <c r="D61" s="54"/>
      <c r="E61" s="54"/>
      <c r="F61" s="54"/>
      <c r="G61" s="55">
        <f>+SUBTOTAL(9, G62:G68)</f>
        <v>-3757660.2771471096</v>
      </c>
      <c r="H61" s="55">
        <f>+SUBTOTAL(9, H62:H68)</f>
        <v>-4690</v>
      </c>
      <c r="I61" s="55">
        <f>+SUBTOTAL(9, I62:I68)</f>
        <v>-3762350.2771471096</v>
      </c>
      <c r="J61" s="55">
        <f t="shared" ref="J61:M61" si="31">+SUBTOTAL(9, J62:J68)</f>
        <v>0</v>
      </c>
      <c r="K61" s="55">
        <f t="shared" si="31"/>
        <v>-334576.057061637</v>
      </c>
      <c r="L61" s="55">
        <f t="shared" si="31"/>
        <v>-195000</v>
      </c>
      <c r="M61" s="55">
        <f t="shared" si="31"/>
        <v>-4291926.3342087464</v>
      </c>
    </row>
    <row r="62" spans="1:13" x14ac:dyDescent="0.3">
      <c r="A62" s="80" t="s">
        <v>46</v>
      </c>
      <c r="B62" s="80"/>
      <c r="C62" s="24"/>
      <c r="D62" s="54"/>
      <c r="E62" s="54"/>
      <c r="F62" s="54"/>
      <c r="G62" s="55">
        <f>+SUBTOTAL(9, G63:G68)</f>
        <v>-3757660.2771471096</v>
      </c>
      <c r="H62" s="55">
        <f>+SUBTOTAL(9, H63:H68)</f>
        <v>-4690</v>
      </c>
      <c r="I62" s="55">
        <f>+SUBTOTAL(9, I63:I68)</f>
        <v>-3762350.2771471096</v>
      </c>
      <c r="J62" s="55">
        <f t="shared" ref="J62:M62" si="32">+SUBTOTAL(9, J63:J68)</f>
        <v>0</v>
      </c>
      <c r="K62" s="55">
        <f t="shared" si="32"/>
        <v>-334576.057061637</v>
      </c>
      <c r="L62" s="55">
        <f t="shared" si="32"/>
        <v>-195000</v>
      </c>
      <c r="M62" s="55">
        <f t="shared" si="32"/>
        <v>-4291926.3342087464</v>
      </c>
    </row>
    <row r="63" spans="1:13" s="57" customFormat="1" ht="25.95" customHeight="1" x14ac:dyDescent="0.25">
      <c r="A63" s="51" t="s">
        <v>65</v>
      </c>
      <c r="B63" s="52" t="s">
        <v>66</v>
      </c>
      <c r="C63" s="36" t="s">
        <v>49</v>
      </c>
      <c r="D63" s="51" t="s">
        <v>19</v>
      </c>
      <c r="E63" s="51" t="s">
        <v>19</v>
      </c>
      <c r="F63" s="51" t="s">
        <v>5</v>
      </c>
      <c r="G63" s="53">
        <v>-3397080.3267632332</v>
      </c>
      <c r="H63" s="53"/>
      <c r="I63" s="47">
        <f>SUM(G63:H63)</f>
        <v>-3397080.3267632332</v>
      </c>
      <c r="J63" s="47"/>
      <c r="K63" s="47">
        <v>-258575.307061637</v>
      </c>
      <c r="L63" s="47">
        <v>-195000</v>
      </c>
      <c r="M63" s="29">
        <f t="shared" si="17"/>
        <v>-3850655.63382487</v>
      </c>
    </row>
    <row r="64" spans="1:13" x14ac:dyDescent="0.3">
      <c r="A64" s="27"/>
      <c r="B64" s="52"/>
      <c r="C64" s="23" t="s">
        <v>49</v>
      </c>
      <c r="D64" s="27" t="s">
        <v>50</v>
      </c>
      <c r="E64" s="27" t="s">
        <v>51</v>
      </c>
      <c r="F64" s="27" t="s">
        <v>5</v>
      </c>
      <c r="G64" s="47">
        <v>-220251.71916719689</v>
      </c>
      <c r="H64" s="47"/>
      <c r="I64" s="53">
        <f t="shared" ref="I64:I68" si="33">SUM(G64:H64)</f>
        <v>-220251.71916719689</v>
      </c>
      <c r="J64" s="53"/>
      <c r="K64" s="53"/>
      <c r="L64" s="18"/>
      <c r="M64" s="29">
        <f t="shared" si="17"/>
        <v>-220251.71916719689</v>
      </c>
    </row>
    <row r="65" spans="1:13" x14ac:dyDescent="0.3">
      <c r="A65" s="27"/>
      <c r="B65" s="52"/>
      <c r="C65" s="23" t="s">
        <v>49</v>
      </c>
      <c r="D65" s="27" t="s">
        <v>82</v>
      </c>
      <c r="E65" s="27" t="s">
        <v>83</v>
      </c>
      <c r="F65" s="27" t="s">
        <v>5</v>
      </c>
      <c r="G65" s="47">
        <v>0</v>
      </c>
      <c r="H65" s="47">
        <v>-4690</v>
      </c>
      <c r="I65" s="53">
        <f t="shared" si="33"/>
        <v>-4690</v>
      </c>
      <c r="J65" s="53"/>
      <c r="K65" s="53">
        <v>-76000.75</v>
      </c>
      <c r="L65" s="18"/>
      <c r="M65" s="29">
        <f t="shared" si="17"/>
        <v>-80690.75</v>
      </c>
    </row>
    <row r="66" spans="1:13" x14ac:dyDescent="0.3">
      <c r="A66" s="27"/>
      <c r="B66" s="27"/>
      <c r="C66" s="23" t="s">
        <v>36</v>
      </c>
      <c r="D66" s="27" t="s">
        <v>19</v>
      </c>
      <c r="E66" s="27" t="s">
        <v>19</v>
      </c>
      <c r="F66" s="27" t="s">
        <v>5</v>
      </c>
      <c r="G66" s="47">
        <v>-93722</v>
      </c>
      <c r="H66" s="47"/>
      <c r="I66" s="53">
        <f t="shared" si="33"/>
        <v>-93722</v>
      </c>
      <c r="J66" s="53"/>
      <c r="K66" s="53"/>
      <c r="L66" s="18"/>
      <c r="M66" s="29">
        <f t="shared" si="17"/>
        <v>-93722</v>
      </c>
    </row>
    <row r="67" spans="1:13" x14ac:dyDescent="0.3">
      <c r="A67" s="27"/>
      <c r="B67" s="27"/>
      <c r="C67" s="23" t="s">
        <v>38</v>
      </c>
      <c r="D67" s="27" t="s">
        <v>19</v>
      </c>
      <c r="E67" s="27" t="s">
        <v>19</v>
      </c>
      <c r="F67" s="27" t="s">
        <v>5</v>
      </c>
      <c r="G67" s="47">
        <v>-1000</v>
      </c>
      <c r="H67" s="47"/>
      <c r="I67" s="53">
        <f t="shared" si="33"/>
        <v>-1000</v>
      </c>
      <c r="J67" s="53"/>
      <c r="K67" s="53"/>
      <c r="L67" s="18"/>
      <c r="M67" s="29">
        <f t="shared" si="17"/>
        <v>-1000</v>
      </c>
    </row>
    <row r="68" spans="1:13" x14ac:dyDescent="0.3">
      <c r="A68" s="27"/>
      <c r="B68" s="27"/>
      <c r="C68" s="23" t="s">
        <v>52</v>
      </c>
      <c r="D68" s="27" t="s">
        <v>19</v>
      </c>
      <c r="E68" s="27" t="s">
        <v>19</v>
      </c>
      <c r="F68" s="27" t="s">
        <v>6</v>
      </c>
      <c r="G68" s="47">
        <v>-45606.231216679109</v>
      </c>
      <c r="H68" s="47"/>
      <c r="I68" s="53">
        <f t="shared" si="33"/>
        <v>-45606.231216679109</v>
      </c>
      <c r="J68" s="53"/>
      <c r="K68" s="53"/>
      <c r="L68" s="18"/>
      <c r="M68" s="29">
        <f t="shared" si="17"/>
        <v>-45606.231216679109</v>
      </c>
    </row>
    <row r="69" spans="1:13" x14ac:dyDescent="0.3">
      <c r="A69" s="56" t="s">
        <v>67</v>
      </c>
      <c r="B69" s="56"/>
      <c r="C69" s="24"/>
      <c r="D69" s="54"/>
      <c r="E69" s="54"/>
      <c r="F69" s="54"/>
      <c r="G69" s="55">
        <f>+SUBTOTAL(9, G70:G78)</f>
        <v>-856652.30657902197</v>
      </c>
      <c r="H69" s="55">
        <f>+SUBTOTAL(9, H70:H78)</f>
        <v>0</v>
      </c>
      <c r="I69" s="58">
        <f t="shared" ref="I69:M69" si="34">+SUBTOTAL(9, I70:I78)</f>
        <v>-856652.30657902197</v>
      </c>
      <c r="J69" s="58">
        <f t="shared" si="34"/>
        <v>0</v>
      </c>
      <c r="K69" s="58">
        <f t="shared" si="34"/>
        <v>-156080.68434909353</v>
      </c>
      <c r="L69" s="58">
        <f t="shared" si="34"/>
        <v>50000.000010000003</v>
      </c>
      <c r="M69" s="58">
        <f t="shared" si="34"/>
        <v>-962732.9909181156</v>
      </c>
    </row>
    <row r="70" spans="1:13" x14ac:dyDescent="0.3">
      <c r="A70" s="56" t="s">
        <v>68</v>
      </c>
      <c r="B70" s="56"/>
      <c r="C70" s="24"/>
      <c r="D70" s="54"/>
      <c r="E70" s="54"/>
      <c r="F70" s="54"/>
      <c r="G70" s="55">
        <f>+SUBTOTAL(9, G71:G78)</f>
        <v>-856652.30657902197</v>
      </c>
      <c r="H70" s="55">
        <f>+SUBTOTAL(9, H71:H78)</f>
        <v>0</v>
      </c>
      <c r="I70" s="55">
        <f t="shared" ref="I70:M70" si="35">+SUBTOTAL(9, I71:I78)</f>
        <v>-856652.30657902197</v>
      </c>
      <c r="J70" s="55">
        <f t="shared" si="35"/>
        <v>0</v>
      </c>
      <c r="K70" s="55">
        <f t="shared" si="35"/>
        <v>-156080.68434909353</v>
      </c>
      <c r="L70" s="55">
        <f t="shared" si="35"/>
        <v>50000.000010000003</v>
      </c>
      <c r="M70" s="55">
        <f t="shared" si="35"/>
        <v>-962732.9909181156</v>
      </c>
    </row>
    <row r="71" spans="1:13" x14ac:dyDescent="0.3">
      <c r="A71" s="80" t="s">
        <v>46</v>
      </c>
      <c r="B71" s="80"/>
      <c r="C71" s="24"/>
      <c r="D71" s="54"/>
      <c r="E71" s="54"/>
      <c r="F71" s="54"/>
      <c r="G71" s="55">
        <f>+SUBTOTAL(9, G72:G78)</f>
        <v>-856652.30657902197</v>
      </c>
      <c r="H71" s="55">
        <f>+SUBTOTAL(9, H72:H78)</f>
        <v>0</v>
      </c>
      <c r="I71" s="55">
        <f t="shared" ref="I71:M71" si="36">+SUBTOTAL(9, I72:I78)</f>
        <v>-856652.30657902197</v>
      </c>
      <c r="J71" s="55">
        <f t="shared" si="36"/>
        <v>0</v>
      </c>
      <c r="K71" s="55">
        <f t="shared" si="36"/>
        <v>-156080.68434909353</v>
      </c>
      <c r="L71" s="55">
        <f t="shared" si="36"/>
        <v>50000.000010000003</v>
      </c>
      <c r="M71" s="55">
        <f t="shared" si="36"/>
        <v>-962732.9909181156</v>
      </c>
    </row>
    <row r="72" spans="1:13" s="57" customFormat="1" ht="27.6" customHeight="1" x14ac:dyDescent="0.25">
      <c r="A72" s="51" t="s">
        <v>69</v>
      </c>
      <c r="B72" s="52" t="s">
        <v>70</v>
      </c>
      <c r="C72" s="36" t="s">
        <v>49</v>
      </c>
      <c r="D72" s="51" t="s">
        <v>19</v>
      </c>
      <c r="E72" s="51" t="s">
        <v>19</v>
      </c>
      <c r="F72" s="51" t="s">
        <v>5</v>
      </c>
      <c r="G72" s="47">
        <v>-129403.13829843947</v>
      </c>
      <c r="H72" s="47"/>
      <c r="I72" s="47">
        <f>SUM(G72:H72)</f>
        <v>-129403.13829843947</v>
      </c>
      <c r="J72" s="47"/>
      <c r="K72" s="47">
        <v>-10129.860250956903</v>
      </c>
      <c r="L72" s="66"/>
      <c r="M72" s="29">
        <f t="shared" si="17"/>
        <v>-139532.99854939638</v>
      </c>
    </row>
    <row r="73" spans="1:13" x14ac:dyDescent="0.3">
      <c r="A73" s="27"/>
      <c r="B73" s="52"/>
      <c r="C73" s="23" t="s">
        <v>49</v>
      </c>
      <c r="D73" s="27" t="s">
        <v>50</v>
      </c>
      <c r="E73" s="27" t="s">
        <v>51</v>
      </c>
      <c r="F73" s="27" t="s">
        <v>5</v>
      </c>
      <c r="G73" s="47">
        <v>-6508.3854674963131</v>
      </c>
      <c r="H73" s="47"/>
      <c r="I73" s="47">
        <f t="shared" ref="I73:I78" si="37">SUM(G73:H73)</f>
        <v>-6508.3854674963131</v>
      </c>
      <c r="J73" s="47"/>
      <c r="K73" s="47"/>
      <c r="L73" s="18"/>
      <c r="M73" s="29">
        <f t="shared" si="17"/>
        <v>-6508.3854674963131</v>
      </c>
    </row>
    <row r="74" spans="1:13" x14ac:dyDescent="0.3">
      <c r="A74" s="27"/>
      <c r="B74" s="27"/>
      <c r="C74" s="23" t="s">
        <v>36</v>
      </c>
      <c r="D74" s="27" t="s">
        <v>19</v>
      </c>
      <c r="E74" s="27" t="s">
        <v>19</v>
      </c>
      <c r="F74" s="27" t="s">
        <v>5</v>
      </c>
      <c r="G74" s="47">
        <v>-258500</v>
      </c>
      <c r="H74" s="47"/>
      <c r="I74" s="47">
        <f t="shared" si="37"/>
        <v>-258500</v>
      </c>
      <c r="J74" s="47"/>
      <c r="K74" s="47"/>
      <c r="L74" s="18"/>
      <c r="M74" s="29">
        <f t="shared" si="17"/>
        <v>-258500</v>
      </c>
    </row>
    <row r="75" spans="1:13" x14ac:dyDescent="0.3">
      <c r="A75" s="27"/>
      <c r="B75" s="27"/>
      <c r="C75" s="23" t="s">
        <v>52</v>
      </c>
      <c r="D75" s="27" t="s">
        <v>19</v>
      </c>
      <c r="E75" s="27" t="s">
        <v>19</v>
      </c>
      <c r="F75" s="27" t="s">
        <v>6</v>
      </c>
      <c r="G75" s="47">
        <v>-866.99679432993094</v>
      </c>
      <c r="H75" s="47"/>
      <c r="I75" s="47">
        <f t="shared" si="37"/>
        <v>-866.99679432993094</v>
      </c>
      <c r="J75" s="47"/>
      <c r="K75" s="47"/>
      <c r="L75" s="18"/>
      <c r="M75" s="29">
        <f t="shared" si="17"/>
        <v>-866.99679432993094</v>
      </c>
    </row>
    <row r="76" spans="1:13" s="57" customFormat="1" ht="25.2" customHeight="1" x14ac:dyDescent="0.25">
      <c r="A76" s="51" t="s">
        <v>71</v>
      </c>
      <c r="B76" s="52" t="s">
        <v>72</v>
      </c>
      <c r="C76" s="36" t="s">
        <v>49</v>
      </c>
      <c r="D76" s="51" t="s">
        <v>19</v>
      </c>
      <c r="E76" s="51" t="s">
        <v>19</v>
      </c>
      <c r="F76" s="51" t="s">
        <v>5</v>
      </c>
      <c r="G76" s="47">
        <v>-433529.83058106794</v>
      </c>
      <c r="H76" s="47"/>
      <c r="I76" s="47">
        <f t="shared" si="37"/>
        <v>-433529.83058106794</v>
      </c>
      <c r="J76" s="47"/>
      <c r="K76" s="47">
        <v>-145950.82409813663</v>
      </c>
      <c r="L76" s="47">
        <v>50000.000010000003</v>
      </c>
      <c r="M76" s="29">
        <f t="shared" si="17"/>
        <v>-529480.65466920461</v>
      </c>
    </row>
    <row r="77" spans="1:13" x14ac:dyDescent="0.3">
      <c r="A77" s="27"/>
      <c r="B77" s="59"/>
      <c r="C77" s="23" t="s">
        <v>49</v>
      </c>
      <c r="D77" s="27" t="s">
        <v>50</v>
      </c>
      <c r="E77" s="27" t="s">
        <v>51</v>
      </c>
      <c r="F77" s="27" t="s">
        <v>5</v>
      </c>
      <c r="G77" s="47">
        <v>-24570.820670031764</v>
      </c>
      <c r="H77" s="47"/>
      <c r="I77" s="47">
        <f t="shared" si="37"/>
        <v>-24570.820670031764</v>
      </c>
      <c r="J77" s="47"/>
      <c r="K77" s="47"/>
      <c r="L77" s="18"/>
      <c r="M77" s="29">
        <f t="shared" si="17"/>
        <v>-24570.820670031764</v>
      </c>
    </row>
    <row r="78" spans="1:13" x14ac:dyDescent="0.3">
      <c r="A78" s="27"/>
      <c r="B78" s="27"/>
      <c r="C78" s="23" t="s">
        <v>52</v>
      </c>
      <c r="D78" s="27" t="s">
        <v>19</v>
      </c>
      <c r="E78" s="27" t="s">
        <v>19</v>
      </c>
      <c r="F78" s="27" t="s">
        <v>6</v>
      </c>
      <c r="G78" s="47">
        <v>-3273.1347676566015</v>
      </c>
      <c r="H78" s="47"/>
      <c r="I78" s="47">
        <f t="shared" si="37"/>
        <v>-3273.1347676566015</v>
      </c>
      <c r="J78" s="47"/>
      <c r="K78" s="47"/>
      <c r="L78" s="18"/>
      <c r="M78" s="29">
        <f t="shared" si="17"/>
        <v>-3273.1347676566015</v>
      </c>
    </row>
    <row r="79" spans="1:13" x14ac:dyDescent="0.3">
      <c r="A79" s="60" t="s">
        <v>73</v>
      </c>
      <c r="B79" s="54"/>
      <c r="C79" s="24"/>
      <c r="D79" s="54"/>
      <c r="E79" s="54"/>
      <c r="F79" s="54"/>
      <c r="G79" s="55">
        <f>+SUBTOTAL(9, G80:G82)</f>
        <v>-392631.054</v>
      </c>
      <c r="H79" s="55">
        <f>+SUBTOTAL(9, H80:H82)</f>
        <v>0</v>
      </c>
      <c r="I79" s="55">
        <f t="shared" ref="I79:M79" si="38">+SUBTOTAL(9, I80:I82)</f>
        <v>-392631.054</v>
      </c>
      <c r="J79" s="55">
        <f t="shared" si="38"/>
        <v>0</v>
      </c>
      <c r="K79" s="55">
        <f t="shared" si="38"/>
        <v>0</v>
      </c>
      <c r="L79" s="55">
        <f t="shared" si="38"/>
        <v>0</v>
      </c>
      <c r="M79" s="55">
        <f t="shared" si="38"/>
        <v>-392631.054</v>
      </c>
    </row>
    <row r="80" spans="1:13" x14ac:dyDescent="0.3">
      <c r="A80" s="27" t="s">
        <v>22</v>
      </c>
      <c r="B80" s="27" t="s">
        <v>23</v>
      </c>
      <c r="C80" s="23" t="s">
        <v>24</v>
      </c>
      <c r="D80" s="27" t="s">
        <v>19</v>
      </c>
      <c r="E80" s="27" t="s">
        <v>19</v>
      </c>
      <c r="F80" s="27" t="s">
        <v>5</v>
      </c>
      <c r="G80" s="47">
        <v>-263319</v>
      </c>
      <c r="H80" s="47"/>
      <c r="I80" s="47">
        <f>SUM(G80:H80)</f>
        <v>-263319</v>
      </c>
      <c r="J80" s="47"/>
      <c r="K80" s="47"/>
      <c r="L80" s="18"/>
      <c r="M80" s="29">
        <f t="shared" si="17"/>
        <v>-263319</v>
      </c>
    </row>
    <row r="81" spans="1:13" x14ac:dyDescent="0.3">
      <c r="A81" s="27"/>
      <c r="B81" s="27"/>
      <c r="C81" s="23" t="s">
        <v>24</v>
      </c>
      <c r="D81" s="27" t="s">
        <v>44</v>
      </c>
      <c r="E81" s="27" t="s">
        <v>45</v>
      </c>
      <c r="F81" s="27" t="s">
        <v>4</v>
      </c>
      <c r="G81" s="47">
        <v>-45000</v>
      </c>
      <c r="H81" s="47"/>
      <c r="I81" s="47">
        <f t="shared" ref="I81:I82" si="39">SUM(G81:H81)</f>
        <v>-45000</v>
      </c>
      <c r="J81" s="47"/>
      <c r="K81" s="47"/>
      <c r="L81" s="18"/>
      <c r="M81" s="29">
        <f t="shared" si="17"/>
        <v>-45000</v>
      </c>
    </row>
    <row r="82" spans="1:13" x14ac:dyDescent="0.3">
      <c r="A82" s="27"/>
      <c r="B82" s="27"/>
      <c r="C82" s="23" t="s">
        <v>24</v>
      </c>
      <c r="D82" s="27" t="s">
        <v>50</v>
      </c>
      <c r="E82" s="27" t="s">
        <v>51</v>
      </c>
      <c r="F82" s="27" t="s">
        <v>5</v>
      </c>
      <c r="G82" s="47">
        <v>-84312.054000000004</v>
      </c>
      <c r="H82" s="47"/>
      <c r="I82" s="47">
        <f t="shared" si="39"/>
        <v>-84312.054000000004</v>
      </c>
      <c r="J82" s="47"/>
      <c r="K82" s="47"/>
      <c r="L82" s="18"/>
      <c r="M82" s="29">
        <f t="shared" si="17"/>
        <v>-84312.054000000004</v>
      </c>
    </row>
    <row r="84" spans="1:13" ht="16.95" customHeight="1" x14ac:dyDescent="0.3">
      <c r="A84" s="73" t="s">
        <v>86</v>
      </c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</row>
    <row r="85" spans="1:13" ht="16.95" customHeight="1" x14ac:dyDescent="0.3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</row>
    <row r="86" spans="1:13" x14ac:dyDescent="0.3">
      <c r="A86" s="61"/>
      <c r="B86" s="61"/>
      <c r="C86" s="61"/>
      <c r="D86" s="61"/>
      <c r="E86" s="61"/>
      <c r="F86" s="61"/>
      <c r="G86" s="61"/>
      <c r="H86" s="61"/>
    </row>
  </sheetData>
  <autoFilter ref="A13:I82" xr:uid="{00000000-0001-0000-0000-000000000000}"/>
  <mergeCells count="12">
    <mergeCell ref="F2:M3"/>
    <mergeCell ref="A84:M85"/>
    <mergeCell ref="A16:B16"/>
    <mergeCell ref="A30:C30"/>
    <mergeCell ref="A31:B31"/>
    <mergeCell ref="A32:B32"/>
    <mergeCell ref="A71:B71"/>
    <mergeCell ref="A37:B37"/>
    <mergeCell ref="A56:B56"/>
    <mergeCell ref="A57:B57"/>
    <mergeCell ref="A61:C61"/>
    <mergeCell ref="A62:B62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Footer>Lk &amp;P &amp;N-st</oddFooter>
  </headerFooter>
  <customProperties>
    <customPr name="EpmWorksheetKeyString_GU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4 TTJA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</cp:lastModifiedBy>
  <cp:lastPrinted>2022-12-30T15:21:18Z</cp:lastPrinted>
  <dcterms:created xsi:type="dcterms:W3CDTF">2022-12-29T14:58:20Z</dcterms:created>
  <dcterms:modified xsi:type="dcterms:W3CDTF">2023-08-04T06:55:11Z</dcterms:modified>
</cp:coreProperties>
</file>